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D.2.1.1 - Kolejový svršek" sheetId="2" r:id="rId2"/>
    <sheet name="D.2.1.4 - Oprava propustku" sheetId="3" r:id="rId3"/>
    <sheet name="VRN - Vedlejší rozpočtové..." sheetId="4" r:id="rId4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'D.2.1.1 - Kolejový svršek'!$C$122:$K$174</definedName>
    <definedName name="_xlnm.Print_Area" localSheetId="1">'D.2.1.1 - Kolejový svršek'!$C$4:$J$41,'D.2.1.1 - Kolejový svršek'!$C$50:$J$76,'D.2.1.1 - Kolejový svršek'!$C$82:$J$102,'D.2.1.1 - Kolejový svršek'!$C$108:$K$174</definedName>
    <definedName name="_xlnm.Print_Titles" localSheetId="1">'D.2.1.1 - Kolejový svršek'!$122:$122</definedName>
    <definedName name="_xlnm._FilterDatabase" localSheetId="2" hidden="1">'D.2.1.4 - Oprava propustku'!$C$131:$K$626</definedName>
    <definedName name="_xlnm.Print_Area" localSheetId="2">'D.2.1.4 - Oprava propustku'!$C$4:$J$41,'D.2.1.4 - Oprava propustku'!$C$50:$J$76,'D.2.1.4 - Oprava propustku'!$C$82:$J$111,'D.2.1.4 - Oprava propustku'!$C$117:$K$626</definedName>
    <definedName name="_xlnm.Print_Titles" localSheetId="2">'D.2.1.4 - Oprava propustku'!$131:$131</definedName>
    <definedName name="_xlnm._FilterDatabase" localSheetId="3" hidden="1">'VRN - Vedlejší rozpočtové...'!$C$125:$K$169</definedName>
    <definedName name="_xlnm.Print_Area" localSheetId="3">'VRN - Vedlejší rozpočtové...'!$C$4:$J$41,'VRN - Vedlejší rozpočtové...'!$C$50:$J$76,'VRN - Vedlejší rozpočtové...'!$C$82:$J$105,'VRN - Vedlejší rozpočtové...'!$C$111:$K$169</definedName>
    <definedName name="_xlnm.Print_Titles" localSheetId="3">'VRN - Vedlejší rozpočtové...'!$125:$125</definedName>
  </definedNames>
  <calcPr/>
</workbook>
</file>

<file path=xl/calcChain.xml><?xml version="1.0" encoding="utf-8"?>
<calcChain xmlns="http://schemas.openxmlformats.org/spreadsheetml/2006/main">
  <c i="4" l="1" r="J39"/>
  <c r="J38"/>
  <c i="1" r="AY98"/>
  <c i="4" r="J37"/>
  <c i="1" r="AX98"/>
  <c i="4" r="BI166"/>
  <c r="BH166"/>
  <c r="BG166"/>
  <c r="BF166"/>
  <c r="T166"/>
  <c r="T165"/>
  <c r="R166"/>
  <c r="R165"/>
  <c r="P166"/>
  <c r="P165"/>
  <c r="BI163"/>
  <c r="BH163"/>
  <c r="BG163"/>
  <c r="BF163"/>
  <c r="T163"/>
  <c r="R163"/>
  <c r="P163"/>
  <c r="BI159"/>
  <c r="BH159"/>
  <c r="BG159"/>
  <c r="BF159"/>
  <c r="T159"/>
  <c r="R159"/>
  <c r="P159"/>
  <c r="BI157"/>
  <c r="BH157"/>
  <c r="BG157"/>
  <c r="BF157"/>
  <c r="T157"/>
  <c r="R157"/>
  <c r="P157"/>
  <c r="BI149"/>
  <c r="BH149"/>
  <c r="BG149"/>
  <c r="BF149"/>
  <c r="T149"/>
  <c r="T148"/>
  <c r="R149"/>
  <c r="R148"/>
  <c r="P149"/>
  <c r="P148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2"/>
  <c r="F122"/>
  <c r="F120"/>
  <c r="E118"/>
  <c r="J93"/>
  <c r="F93"/>
  <c r="F91"/>
  <c r="E89"/>
  <c r="J26"/>
  <c r="E26"/>
  <c r="J94"/>
  <c r="J25"/>
  <c r="J20"/>
  <c r="E20"/>
  <c r="F123"/>
  <c r="J19"/>
  <c r="J14"/>
  <c r="J120"/>
  <c r="E7"/>
  <c r="E85"/>
  <c i="3" r="J39"/>
  <c r="J38"/>
  <c i="1" r="AY97"/>
  <c i="3" r="J37"/>
  <c i="1" r="AX97"/>
  <c i="3" r="BI625"/>
  <c r="BH625"/>
  <c r="BG625"/>
  <c r="BF625"/>
  <c r="T625"/>
  <c r="R625"/>
  <c r="P625"/>
  <c r="BI622"/>
  <c r="BH622"/>
  <c r="BG622"/>
  <c r="BF622"/>
  <c r="T622"/>
  <c r="R622"/>
  <c r="P622"/>
  <c r="BI607"/>
  <c r="BH607"/>
  <c r="BG607"/>
  <c r="BF607"/>
  <c r="T607"/>
  <c r="R607"/>
  <c r="P607"/>
  <c r="BI604"/>
  <c r="BH604"/>
  <c r="BG604"/>
  <c r="BF604"/>
  <c r="T604"/>
  <c r="R604"/>
  <c r="P604"/>
  <c r="BI590"/>
  <c r="BH590"/>
  <c r="BG590"/>
  <c r="BF590"/>
  <c r="T590"/>
  <c r="R590"/>
  <c r="P590"/>
  <c r="BI586"/>
  <c r="BH586"/>
  <c r="BG586"/>
  <c r="BF586"/>
  <c r="T586"/>
  <c r="T585"/>
  <c r="R586"/>
  <c r="R585"/>
  <c r="P586"/>
  <c r="P585"/>
  <c r="BI578"/>
  <c r="BH578"/>
  <c r="BG578"/>
  <c r="BF578"/>
  <c r="T578"/>
  <c r="R578"/>
  <c r="P578"/>
  <c r="BI574"/>
  <c r="BH574"/>
  <c r="BG574"/>
  <c r="BF574"/>
  <c r="T574"/>
  <c r="R574"/>
  <c r="P574"/>
  <c r="BI567"/>
  <c r="BH567"/>
  <c r="BG567"/>
  <c r="BF567"/>
  <c r="T567"/>
  <c r="R567"/>
  <c r="P567"/>
  <c r="BI560"/>
  <c r="BH560"/>
  <c r="BG560"/>
  <c r="BF560"/>
  <c r="T560"/>
  <c r="R560"/>
  <c r="P560"/>
  <c r="BI556"/>
  <c r="BH556"/>
  <c r="BG556"/>
  <c r="BF556"/>
  <c r="T556"/>
  <c r="R556"/>
  <c r="P556"/>
  <c r="BI552"/>
  <c r="BH552"/>
  <c r="BG552"/>
  <c r="BF552"/>
  <c r="T552"/>
  <c r="R552"/>
  <c r="P552"/>
  <c r="BI548"/>
  <c r="BH548"/>
  <c r="BG548"/>
  <c r="BF548"/>
  <c r="T548"/>
  <c r="R548"/>
  <c r="P548"/>
  <c r="BI545"/>
  <c r="BH545"/>
  <c r="BG545"/>
  <c r="BF545"/>
  <c r="T545"/>
  <c r="R545"/>
  <c r="P545"/>
  <c r="BI540"/>
  <c r="BH540"/>
  <c r="BG540"/>
  <c r="BF540"/>
  <c r="T540"/>
  <c r="R540"/>
  <c r="P540"/>
  <c r="BI532"/>
  <c r="BH532"/>
  <c r="BG532"/>
  <c r="BF532"/>
  <c r="T532"/>
  <c r="R532"/>
  <c r="P532"/>
  <c r="BI529"/>
  <c r="BH529"/>
  <c r="BG529"/>
  <c r="BF529"/>
  <c r="T529"/>
  <c r="R529"/>
  <c r="P529"/>
  <c r="BI521"/>
  <c r="BH521"/>
  <c r="BG521"/>
  <c r="BF521"/>
  <c r="T521"/>
  <c r="R521"/>
  <c r="P521"/>
  <c r="BI513"/>
  <c r="BH513"/>
  <c r="BG513"/>
  <c r="BF513"/>
  <c r="T513"/>
  <c r="R513"/>
  <c r="P513"/>
  <c r="BI505"/>
  <c r="BH505"/>
  <c r="BG505"/>
  <c r="BF505"/>
  <c r="T505"/>
  <c r="R505"/>
  <c r="P505"/>
  <c r="BI501"/>
  <c r="BH501"/>
  <c r="BG501"/>
  <c r="BF501"/>
  <c r="T501"/>
  <c r="R501"/>
  <c r="P501"/>
  <c r="BI497"/>
  <c r="BH497"/>
  <c r="BG497"/>
  <c r="BF497"/>
  <c r="T497"/>
  <c r="R497"/>
  <c r="P497"/>
  <c r="BI484"/>
  <c r="BH484"/>
  <c r="BG484"/>
  <c r="BF484"/>
  <c r="T484"/>
  <c r="T483"/>
  <c r="R484"/>
  <c r="R483"/>
  <c r="P484"/>
  <c r="P483"/>
  <c r="BI480"/>
  <c r="BH480"/>
  <c r="BG480"/>
  <c r="BF480"/>
  <c r="T480"/>
  <c r="R480"/>
  <c r="P480"/>
  <c r="BI476"/>
  <c r="BH476"/>
  <c r="BG476"/>
  <c r="BF476"/>
  <c r="T476"/>
  <c r="R476"/>
  <c r="P476"/>
  <c r="BI472"/>
  <c r="BH472"/>
  <c r="BG472"/>
  <c r="BF472"/>
  <c r="T472"/>
  <c r="R472"/>
  <c r="P472"/>
  <c r="BI464"/>
  <c r="BH464"/>
  <c r="BG464"/>
  <c r="BF464"/>
  <c r="T464"/>
  <c r="R464"/>
  <c r="P464"/>
  <c r="BI456"/>
  <c r="BH456"/>
  <c r="BG456"/>
  <c r="BF456"/>
  <c r="T456"/>
  <c r="R456"/>
  <c r="P456"/>
  <c r="BI445"/>
  <c r="BH445"/>
  <c r="BG445"/>
  <c r="BF445"/>
  <c r="T445"/>
  <c r="R445"/>
  <c r="P445"/>
  <c r="BI436"/>
  <c r="BH436"/>
  <c r="BG436"/>
  <c r="BF436"/>
  <c r="T436"/>
  <c r="R436"/>
  <c r="P436"/>
  <c r="BI433"/>
  <c r="BH433"/>
  <c r="BG433"/>
  <c r="BF433"/>
  <c r="T433"/>
  <c r="R433"/>
  <c r="P433"/>
  <c r="BI425"/>
  <c r="BH425"/>
  <c r="BG425"/>
  <c r="BF425"/>
  <c r="T425"/>
  <c r="R425"/>
  <c r="P425"/>
  <c r="BI422"/>
  <c r="BH422"/>
  <c r="BG422"/>
  <c r="BF422"/>
  <c r="T422"/>
  <c r="R422"/>
  <c r="P422"/>
  <c r="BI414"/>
  <c r="BH414"/>
  <c r="BG414"/>
  <c r="BF414"/>
  <c r="T414"/>
  <c r="R414"/>
  <c r="P414"/>
  <c r="BI411"/>
  <c r="BH411"/>
  <c r="BG411"/>
  <c r="BF411"/>
  <c r="T411"/>
  <c r="R411"/>
  <c r="P411"/>
  <c r="BI403"/>
  <c r="BH403"/>
  <c r="BG403"/>
  <c r="BF403"/>
  <c r="T403"/>
  <c r="R403"/>
  <c r="P403"/>
  <c r="BI399"/>
  <c r="BH399"/>
  <c r="BG399"/>
  <c r="BF399"/>
  <c r="T399"/>
  <c r="R399"/>
  <c r="P399"/>
  <c r="BI391"/>
  <c r="BH391"/>
  <c r="BG391"/>
  <c r="BF391"/>
  <c r="T391"/>
  <c r="R391"/>
  <c r="P391"/>
  <c r="BI383"/>
  <c r="BH383"/>
  <c r="BG383"/>
  <c r="BF383"/>
  <c r="T383"/>
  <c r="R383"/>
  <c r="P383"/>
  <c r="BI380"/>
  <c r="BH380"/>
  <c r="BG380"/>
  <c r="BF380"/>
  <c r="T380"/>
  <c r="R380"/>
  <c r="P380"/>
  <c r="BI372"/>
  <c r="BH372"/>
  <c r="BG372"/>
  <c r="BF372"/>
  <c r="T372"/>
  <c r="R372"/>
  <c r="P372"/>
  <c r="BI368"/>
  <c r="BH368"/>
  <c r="BG368"/>
  <c r="BF368"/>
  <c r="T368"/>
  <c r="R368"/>
  <c r="P368"/>
  <c r="BI358"/>
  <c r="BH358"/>
  <c r="BG358"/>
  <c r="BF358"/>
  <c r="T358"/>
  <c r="R358"/>
  <c r="P358"/>
  <c r="BI355"/>
  <c r="BH355"/>
  <c r="BG355"/>
  <c r="BF355"/>
  <c r="T355"/>
  <c r="R355"/>
  <c r="P355"/>
  <c r="BI351"/>
  <c r="BH351"/>
  <c r="BG351"/>
  <c r="BF351"/>
  <c r="T351"/>
  <c r="R351"/>
  <c r="P351"/>
  <c r="BI346"/>
  <c r="BH346"/>
  <c r="BG346"/>
  <c r="BF346"/>
  <c r="T346"/>
  <c r="R346"/>
  <c r="P346"/>
  <c r="BI343"/>
  <c r="BH343"/>
  <c r="BG343"/>
  <c r="BF343"/>
  <c r="T343"/>
  <c r="R343"/>
  <c r="P343"/>
  <c r="BI339"/>
  <c r="BH339"/>
  <c r="BG339"/>
  <c r="BF339"/>
  <c r="T339"/>
  <c r="R339"/>
  <c r="P339"/>
  <c r="BI336"/>
  <c r="BH336"/>
  <c r="BG336"/>
  <c r="BF336"/>
  <c r="T336"/>
  <c r="R336"/>
  <c r="P336"/>
  <c r="BI332"/>
  <c r="BH332"/>
  <c r="BG332"/>
  <c r="BF332"/>
  <c r="T332"/>
  <c r="R332"/>
  <c r="P332"/>
  <c r="BI325"/>
  <c r="BH325"/>
  <c r="BG325"/>
  <c r="BF325"/>
  <c r="T325"/>
  <c r="R325"/>
  <c r="P325"/>
  <c r="BI322"/>
  <c r="BH322"/>
  <c r="BG322"/>
  <c r="BF322"/>
  <c r="T322"/>
  <c r="R322"/>
  <c r="P322"/>
  <c r="BI307"/>
  <c r="BH307"/>
  <c r="BG307"/>
  <c r="BF307"/>
  <c r="T307"/>
  <c r="R307"/>
  <c r="P307"/>
  <c r="BI300"/>
  <c r="BH300"/>
  <c r="BG300"/>
  <c r="BF300"/>
  <c r="T300"/>
  <c r="R300"/>
  <c r="P300"/>
  <c r="BI293"/>
  <c r="BH293"/>
  <c r="BG293"/>
  <c r="BF293"/>
  <c r="T293"/>
  <c r="R293"/>
  <c r="P293"/>
  <c r="BI290"/>
  <c r="BH290"/>
  <c r="BG290"/>
  <c r="BF290"/>
  <c r="T290"/>
  <c r="R290"/>
  <c r="P290"/>
  <c r="BI275"/>
  <c r="BH275"/>
  <c r="BG275"/>
  <c r="BF275"/>
  <c r="T275"/>
  <c r="R275"/>
  <c r="P275"/>
  <c r="BI272"/>
  <c r="BH272"/>
  <c r="BG272"/>
  <c r="BF272"/>
  <c r="T272"/>
  <c r="R272"/>
  <c r="P272"/>
  <c r="BI257"/>
  <c r="BH257"/>
  <c r="BG257"/>
  <c r="BF257"/>
  <c r="T257"/>
  <c r="R257"/>
  <c r="P257"/>
  <c r="BI250"/>
  <c r="BH250"/>
  <c r="BG250"/>
  <c r="BF250"/>
  <c r="T250"/>
  <c r="R250"/>
  <c r="P250"/>
  <c r="BI245"/>
  <c r="BH245"/>
  <c r="BG245"/>
  <c r="BF245"/>
  <c r="T245"/>
  <c r="R245"/>
  <c r="P245"/>
  <c r="BI238"/>
  <c r="BH238"/>
  <c r="BG238"/>
  <c r="BF238"/>
  <c r="T238"/>
  <c r="R238"/>
  <c r="P238"/>
  <c r="BI233"/>
  <c r="BH233"/>
  <c r="BG233"/>
  <c r="BF233"/>
  <c r="T233"/>
  <c r="R233"/>
  <c r="P233"/>
  <c r="BI226"/>
  <c r="BH226"/>
  <c r="BG226"/>
  <c r="BF226"/>
  <c r="T226"/>
  <c r="R226"/>
  <c r="P226"/>
  <c r="BI218"/>
  <c r="BH218"/>
  <c r="BG218"/>
  <c r="BF218"/>
  <c r="T218"/>
  <c r="R218"/>
  <c r="P218"/>
  <c r="BI211"/>
  <c r="BH211"/>
  <c r="BG211"/>
  <c r="BF211"/>
  <c r="T211"/>
  <c r="R211"/>
  <c r="P211"/>
  <c r="BI202"/>
  <c r="BH202"/>
  <c r="BG202"/>
  <c r="BF202"/>
  <c r="T202"/>
  <c r="R202"/>
  <c r="P202"/>
  <c r="BI194"/>
  <c r="BH194"/>
  <c r="BG194"/>
  <c r="BF194"/>
  <c r="T194"/>
  <c r="R194"/>
  <c r="P194"/>
  <c r="BI179"/>
  <c r="BH179"/>
  <c r="BG179"/>
  <c r="BF179"/>
  <c r="T179"/>
  <c r="R179"/>
  <c r="P179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5"/>
  <c r="BH135"/>
  <c r="BG135"/>
  <c r="BF135"/>
  <c r="T135"/>
  <c r="R135"/>
  <c r="P135"/>
  <c r="J128"/>
  <c r="F128"/>
  <c r="F126"/>
  <c r="E124"/>
  <c r="J93"/>
  <c r="F93"/>
  <c r="F91"/>
  <c r="E89"/>
  <c r="J26"/>
  <c r="E26"/>
  <c r="J94"/>
  <c r="J25"/>
  <c r="J20"/>
  <c r="E20"/>
  <c r="F129"/>
  <c r="J19"/>
  <c r="J14"/>
  <c r="J126"/>
  <c r="E7"/>
  <c r="E120"/>
  <c i="2" r="J39"/>
  <c r="J38"/>
  <c i="1" r="AY96"/>
  <c i="2" r="J37"/>
  <c i="1" r="AX96"/>
  <c i="2" r="BI170"/>
  <c r="BH170"/>
  <c r="BG170"/>
  <c r="BF170"/>
  <c r="T170"/>
  <c r="R170"/>
  <c r="P170"/>
  <c r="BI166"/>
  <c r="BH166"/>
  <c r="BG166"/>
  <c r="BF166"/>
  <c r="T166"/>
  <c r="R166"/>
  <c r="P166"/>
  <c r="BI159"/>
  <c r="BH159"/>
  <c r="BG159"/>
  <c r="BF159"/>
  <c r="T159"/>
  <c r="R159"/>
  <c r="P159"/>
  <c r="BI155"/>
  <c r="BH155"/>
  <c r="BG155"/>
  <c r="BF155"/>
  <c r="T155"/>
  <c r="R155"/>
  <c r="P155"/>
  <c r="BI148"/>
  <c r="BH148"/>
  <c r="BG148"/>
  <c r="BF148"/>
  <c r="T148"/>
  <c r="R148"/>
  <c r="P148"/>
  <c r="BI144"/>
  <c r="BH144"/>
  <c r="BG144"/>
  <c r="BF144"/>
  <c r="T144"/>
  <c r="R144"/>
  <c r="P144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J119"/>
  <c r="F119"/>
  <c r="F117"/>
  <c r="E115"/>
  <c r="J93"/>
  <c r="F93"/>
  <c r="F91"/>
  <c r="E89"/>
  <c r="J26"/>
  <c r="E26"/>
  <c r="J120"/>
  <c r="J25"/>
  <c r="J20"/>
  <c r="E20"/>
  <c r="F94"/>
  <c r="J19"/>
  <c r="J14"/>
  <c r="J117"/>
  <c r="E7"/>
  <c r="E111"/>
  <c i="1" r="CK104"/>
  <c r="CJ104"/>
  <c r="CI104"/>
  <c r="CH104"/>
  <c r="CG104"/>
  <c r="CF104"/>
  <c r="BZ104"/>
  <c r="CE104"/>
  <c r="CK103"/>
  <c r="CJ103"/>
  <c r="CI103"/>
  <c r="CH103"/>
  <c r="CG103"/>
  <c r="CF103"/>
  <c r="BZ103"/>
  <c r="CE103"/>
  <c r="CK102"/>
  <c r="CJ102"/>
  <c r="CI102"/>
  <c r="CH102"/>
  <c r="CG102"/>
  <c r="CF102"/>
  <c r="BZ102"/>
  <c r="CE102"/>
  <c r="CK101"/>
  <c r="CJ101"/>
  <c r="CI101"/>
  <c r="CH101"/>
  <c r="CG101"/>
  <c r="CF101"/>
  <c r="BZ101"/>
  <c r="CE101"/>
  <c r="L90"/>
  <c r="AM90"/>
  <c r="AM89"/>
  <c r="L89"/>
  <c r="AM87"/>
  <c r="L87"/>
  <c r="L85"/>
  <c r="L84"/>
  <c i="2" r="F38"/>
  <c i="3" r="J556"/>
  <c r="BK560"/>
  <c r="J238"/>
  <c r="J339"/>
  <c r="BK472"/>
  <c r="J548"/>
  <c r="BK604"/>
  <c r="BK211"/>
  <c r="J545"/>
  <c r="BK226"/>
  <c r="J501"/>
  <c r="BK179"/>
  <c i="4" r="J129"/>
  <c i="3" r="J233"/>
  <c i="4" r="BK149"/>
  <c i="2" r="F36"/>
  <c i="3" r="BK574"/>
  <c r="BK154"/>
  <c r="J399"/>
  <c r="J391"/>
  <c r="BK532"/>
  <c r="J403"/>
  <c r="J436"/>
  <c r="J625"/>
  <c r="J307"/>
  <c r="BK548"/>
  <c r="J164"/>
  <c r="J505"/>
  <c r="J322"/>
  <c r="BK245"/>
  <c r="J372"/>
  <c r="J472"/>
  <c i="4" r="BK166"/>
  <c r="J140"/>
  <c r="J135"/>
  <c i="2" r="BK155"/>
  <c r="BK137"/>
  <c r="BK126"/>
  <c i="3" r="J578"/>
  <c r="BK529"/>
  <c r="BK275"/>
  <c r="J560"/>
  <c r="BK505"/>
  <c r="J135"/>
  <c r="BK300"/>
  <c r="BK476"/>
  <c r="J380"/>
  <c r="BK480"/>
  <c r="J590"/>
  <c r="BK607"/>
  <c r="BK411"/>
  <c r="J513"/>
  <c r="J351"/>
  <c r="BK290"/>
  <c r="J567"/>
  <c r="BK150"/>
  <c i="4" r="J131"/>
  <c r="BK163"/>
  <c r="BK133"/>
  <c i="2" r="J155"/>
  <c r="BK130"/>
  <c r="BK170"/>
  <c i="3" r="BK556"/>
  <c r="J521"/>
  <c r="J257"/>
  <c r="BK456"/>
  <c r="J456"/>
  <c r="BK425"/>
  <c r="J226"/>
  <c r="J464"/>
  <c r="J218"/>
  <c r="BK422"/>
  <c r="BK322"/>
  <c r="BK540"/>
  <c r="J179"/>
  <c r="BK497"/>
  <c r="BK332"/>
  <c r="J300"/>
  <c r="BK339"/>
  <c i="4" r="J166"/>
  <c r="J149"/>
  <c r="J157"/>
  <c i="2" r="J36"/>
  <c i="3" r="BK383"/>
  <c r="BK464"/>
  <c r="J414"/>
  <c r="BK146"/>
  <c r="J250"/>
  <c r="BK433"/>
  <c r="BK218"/>
  <c r="J150"/>
  <c r="J154"/>
  <c r="J484"/>
  <c i="2" r="BK166"/>
  <c r="J148"/>
  <c r="J137"/>
  <c r="J130"/>
  <c i="3" r="J552"/>
  <c r="BK501"/>
  <c r="BK164"/>
  <c r="J336"/>
  <c r="BK513"/>
  <c r="BK159"/>
  <c r="BK346"/>
  <c r="BK355"/>
  <c r="J445"/>
  <c r="J343"/>
  <c r="J574"/>
  <c r="J497"/>
  <c r="J607"/>
  <c r="BK343"/>
  <c r="BK578"/>
  <c r="BK257"/>
  <c r="J275"/>
  <c i="4" r="BK157"/>
  <c r="J163"/>
  <c r="BK131"/>
  <c i="2" r="F39"/>
  <c i="3" r="J346"/>
  <c r="BK403"/>
  <c r="J411"/>
  <c r="BK135"/>
  <c r="J422"/>
  <c r="J622"/>
  <c r="BK625"/>
  <c r="BK445"/>
  <c r="BK590"/>
  <c r="BK391"/>
  <c r="J325"/>
  <c r="J146"/>
  <c r="J368"/>
  <c r="J480"/>
  <c i="4" r="BK140"/>
  <c r="BK138"/>
  <c r="J144"/>
  <c i="2" r="F37"/>
  <c i="3" r="J332"/>
  <c r="J245"/>
  <c r="BK380"/>
  <c r="J142"/>
  <c r="BK233"/>
  <c r="BK484"/>
  <c r="J290"/>
  <c r="BK250"/>
  <c i="2" r="BK159"/>
  <c r="BK144"/>
  <c r="J134"/>
  <c r="J170"/>
  <c r="BK148"/>
  <c i="3" r="J476"/>
  <c r="BK142"/>
  <c r="BK202"/>
  <c r="BK336"/>
  <c r="BK372"/>
  <c r="J433"/>
  <c r="J211"/>
  <c r="J425"/>
  <c r="J540"/>
  <c r="BK622"/>
  <c r="J383"/>
  <c r="BK293"/>
  <c r="BK586"/>
  <c r="J159"/>
  <c r="BK414"/>
  <c i="4" r="BK129"/>
  <c r="J138"/>
  <c r="BK159"/>
  <c r="J133"/>
  <c i="2" r="J166"/>
  <c r="J144"/>
  <c r="J126"/>
  <c i="3" r="BK545"/>
  <c r="BK272"/>
  <c r="BK552"/>
  <c r="BK521"/>
  <c r="BK436"/>
  <c r="BK238"/>
  <c r="J529"/>
  <c r="J202"/>
  <c r="BK368"/>
  <c r="BK351"/>
  <c r="BK567"/>
  <c r="BK194"/>
  <c r="J355"/>
  <c r="J293"/>
  <c i="4" r="J159"/>
  <c r="BK144"/>
  <c i="2" r="J159"/>
  <c r="BK134"/>
  <c i="1" r="AS95"/>
  <c i="3" r="BK307"/>
  <c r="J586"/>
  <c r="BK358"/>
  <c r="BK399"/>
  <c r="J194"/>
  <c r="J272"/>
  <c r="J358"/>
  <c r="BK325"/>
  <c r="J532"/>
  <c r="J604"/>
  <c i="4" r="BK135"/>
  <c i="2" l="1" r="BK125"/>
  <c r="BK124"/>
  <c r="J124"/>
  <c r="J99"/>
  <c i="3" r="P134"/>
  <c i="2" r="T125"/>
  <c r="T124"/>
  <c i="3" r="R371"/>
  <c r="P471"/>
  <c r="T544"/>
  <c i="2" r="P125"/>
  <c r="P124"/>
  <c i="3" r="T371"/>
  <c r="BK496"/>
  <c r="J496"/>
  <c r="J106"/>
  <c r="BK589"/>
  <c r="BK588"/>
  <c r="J588"/>
  <c r="J109"/>
  <c r="BK134"/>
  <c r="J134"/>
  <c r="J100"/>
  <c r="R324"/>
  <c r="R444"/>
  <c r="R496"/>
  <c r="T589"/>
  <c r="T588"/>
  <c i="2" r="R143"/>
  <c i="3" r="BK324"/>
  <c r="J324"/>
  <c r="J101"/>
  <c i="2" r="T143"/>
  <c i="3" r="BK371"/>
  <c r="J371"/>
  <c r="J102"/>
  <c r="BK471"/>
  <c r="J471"/>
  <c r="J104"/>
  <c r="BK544"/>
  <c r="J544"/>
  <c r="J107"/>
  <c i="4" r="R128"/>
  <c i="2" r="R125"/>
  <c r="R124"/>
  <c r="R123"/>
  <c i="3" r="T134"/>
  <c r="T133"/>
  <c r="T132"/>
  <c r="P444"/>
  <c r="P496"/>
  <c r="P589"/>
  <c r="P588"/>
  <c r="R134"/>
  <c r="BK444"/>
  <c r="J444"/>
  <c r="J103"/>
  <c r="T496"/>
  <c r="R589"/>
  <c r="R588"/>
  <c i="4" r="BK128"/>
  <c r="J128"/>
  <c r="J100"/>
  <c r="P137"/>
  <c r="T156"/>
  <c i="2" r="BK143"/>
  <c r="J143"/>
  <c r="J101"/>
  <c i="3" r="T324"/>
  <c r="T471"/>
  <c i="4" r="BK137"/>
  <c r="J137"/>
  <c r="J101"/>
  <c r="R156"/>
  <c i="2" r="P143"/>
  <c i="3" r="P324"/>
  <c r="T444"/>
  <c r="P544"/>
  <c i="4" r="T128"/>
  <c r="T127"/>
  <c r="T126"/>
  <c r="T137"/>
  <c r="P156"/>
  <c r="P128"/>
  <c r="P127"/>
  <c r="P126"/>
  <c i="1" r="AU98"/>
  <c i="3" r="P371"/>
  <c r="R471"/>
  <c r="R544"/>
  <c i="4" r="R137"/>
  <c r="BK156"/>
  <c r="J156"/>
  <c r="J103"/>
  <c r="BK148"/>
  <c r="J148"/>
  <c r="J102"/>
  <c r="BK165"/>
  <c r="J165"/>
  <c r="J104"/>
  <c i="3" r="BK483"/>
  <c r="J483"/>
  <c r="J105"/>
  <c r="BK585"/>
  <c r="J585"/>
  <c r="J108"/>
  <c r="J589"/>
  <c r="J110"/>
  <c i="4" r="BE129"/>
  <c r="F94"/>
  <c r="BE135"/>
  <c r="J123"/>
  <c r="BE138"/>
  <c r="BE157"/>
  <c r="E114"/>
  <c r="BE149"/>
  <c r="BE166"/>
  <c r="J91"/>
  <c r="BE131"/>
  <c r="BE163"/>
  <c r="BE133"/>
  <c r="BE144"/>
  <c i="3" r="BK133"/>
  <c r="BK132"/>
  <c r="J132"/>
  <c i="4" r="BE140"/>
  <c r="BE159"/>
  <c i="3" r="J91"/>
  <c r="BE150"/>
  <c r="BE159"/>
  <c r="BE325"/>
  <c r="BE422"/>
  <c r="BE164"/>
  <c r="BE233"/>
  <c r="BE290"/>
  <c r="BE322"/>
  <c r="BE332"/>
  <c r="BE355"/>
  <c r="BE445"/>
  <c r="BE604"/>
  <c r="J129"/>
  <c r="BE194"/>
  <c r="BE358"/>
  <c r="BE372"/>
  <c r="BE540"/>
  <c r="BE574"/>
  <c r="BE586"/>
  <c r="BE622"/>
  <c r="BE142"/>
  <c r="BE346"/>
  <c r="BE368"/>
  <c r="BE501"/>
  <c r="BE552"/>
  <c r="BE578"/>
  <c r="BE590"/>
  <c r="BE257"/>
  <c r="BE403"/>
  <c r="BE425"/>
  <c r="BE513"/>
  <c r="BE607"/>
  <c r="BE625"/>
  <c i="2" r="BK123"/>
  <c r="J123"/>
  <c r="J98"/>
  <c r="J125"/>
  <c r="J100"/>
  <c i="3" r="BE226"/>
  <c r="BE336"/>
  <c r="BE343"/>
  <c r="BE391"/>
  <c r="BE456"/>
  <c r="E85"/>
  <c r="F94"/>
  <c r="BE135"/>
  <c r="BE250"/>
  <c r="BE275"/>
  <c r="BE383"/>
  <c r="BE476"/>
  <c r="BE505"/>
  <c r="BE548"/>
  <c r="BE179"/>
  <c r="BE202"/>
  <c r="BE238"/>
  <c r="BE272"/>
  <c r="BE293"/>
  <c r="BE399"/>
  <c r="BE411"/>
  <c r="BE556"/>
  <c r="BE245"/>
  <c r="BE307"/>
  <c r="BE472"/>
  <c r="BE497"/>
  <c r="BE521"/>
  <c r="BE211"/>
  <c r="BE433"/>
  <c r="BE529"/>
  <c r="BE146"/>
  <c r="BE300"/>
  <c r="BE351"/>
  <c r="BE484"/>
  <c r="BE545"/>
  <c r="BE154"/>
  <c r="BE218"/>
  <c r="BE339"/>
  <c r="BE380"/>
  <c r="BE414"/>
  <c r="BE436"/>
  <c r="BE464"/>
  <c r="BE480"/>
  <c r="BE532"/>
  <c r="BE560"/>
  <c r="BE567"/>
  <c i="1" r="BB96"/>
  <c i="2" r="J94"/>
  <c r="F120"/>
  <c i="1" r="BA96"/>
  <c r="BC96"/>
  <c i="2" r="E85"/>
  <c r="J91"/>
  <c r="BE126"/>
  <c r="BE130"/>
  <c r="BE134"/>
  <c r="BE170"/>
  <c r="BE137"/>
  <c r="BE144"/>
  <c r="BE148"/>
  <c r="BE155"/>
  <c r="BE159"/>
  <c r="BE166"/>
  <c i="1" r="AW96"/>
  <c r="BD96"/>
  <c i="4" r="F39"/>
  <c i="1" r="BD98"/>
  <c i="3" r="J36"/>
  <c i="1" r="AW97"/>
  <c i="4" r="F36"/>
  <c i="1" r="BA98"/>
  <c i="3" r="F37"/>
  <c i="1" r="BB97"/>
  <c i="4" r="F37"/>
  <c i="1" r="BB98"/>
  <c i="3" r="J32"/>
  <c r="F38"/>
  <c i="1" r="BC97"/>
  <c i="3" r="F36"/>
  <c i="1" r="BA97"/>
  <c i="4" r="J36"/>
  <c i="1" r="AW98"/>
  <c i="3" r="F39"/>
  <c i="1" r="BD97"/>
  <c i="4" r="F38"/>
  <c i="1" r="BC98"/>
  <c r="AS94"/>
  <c i="3" l="1" r="R133"/>
  <c r="R132"/>
  <c i="2" r="T123"/>
  <c i="3" r="P133"/>
  <c r="P132"/>
  <c i="1" r="AU97"/>
  <c i="4" r="R127"/>
  <c r="R126"/>
  <c i="2" r="P123"/>
  <c i="1" r="AU96"/>
  <c i="4" r="BK127"/>
  <c r="BK126"/>
  <c r="J126"/>
  <c r="J98"/>
  <c i="1" r="AG97"/>
  <c i="3" r="J98"/>
  <c r="J133"/>
  <c r="J99"/>
  <c i="2" r="J32"/>
  <c i="1" r="AG96"/>
  <c i="3" r="F35"/>
  <c i="1" r="AZ97"/>
  <c i="2" r="F35"/>
  <c i="1" r="AZ96"/>
  <c r="BB95"/>
  <c r="BB94"/>
  <c r="AX94"/>
  <c i="4" r="J35"/>
  <c i="1" r="AV98"/>
  <c r="AT98"/>
  <c r="BA95"/>
  <c r="AW95"/>
  <c i="4" r="F35"/>
  <c i="1" r="AZ98"/>
  <c i="2" r="J35"/>
  <c i="1" r="AV96"/>
  <c r="AT96"/>
  <c i="3" r="J35"/>
  <c i="1" r="AV97"/>
  <c r="AT97"/>
  <c r="AN97"/>
  <c r="BD95"/>
  <c r="BD94"/>
  <c r="W36"/>
  <c r="BC95"/>
  <c r="AY95"/>
  <c i="4" l="1" r="J127"/>
  <c r="J99"/>
  <c i="1" r="AN96"/>
  <c i="3" r="J41"/>
  <c i="2" r="J41"/>
  <c i="1" r="AU95"/>
  <c r="AU94"/>
  <c r="AX95"/>
  <c r="W34"/>
  <c i="4" r="J32"/>
  <c i="1" r="AG98"/>
  <c r="AG95"/>
  <c r="AG94"/>
  <c r="AG104"/>
  <c r="CD104"/>
  <c r="BA94"/>
  <c r="AW94"/>
  <c r="AK33"/>
  <c r="AZ95"/>
  <c r="AZ94"/>
  <c r="AV94"/>
  <c r="AT94"/>
  <c r="BC94"/>
  <c r="AY94"/>
  <c i="4" l="1" r="J41"/>
  <c i="1" r="AN94"/>
  <c r="AN98"/>
  <c r="W33"/>
  <c r="W35"/>
  <c r="AK26"/>
  <c r="AV104"/>
  <c r="BY104"/>
  <c r="AG102"/>
  <c r="AV102"/>
  <c r="BY102"/>
  <c r="AG101"/>
  <c r="AV101"/>
  <c r="BY101"/>
  <c r="AG103"/>
  <c r="AV103"/>
  <c r="BY103"/>
  <c r="AV95"/>
  <c r="AT95"/>
  <c r="AN95"/>
  <c l="1" r="CD101"/>
  <c r="CD102"/>
  <c r="CD103"/>
  <c r="AK32"/>
  <c r="AG100"/>
  <c r="AK27"/>
  <c r="AN103"/>
  <c r="AN101"/>
  <c r="AN102"/>
  <c r="AN104"/>
  <c l="1" r="AK29"/>
  <c r="W32"/>
  <c r="AG106"/>
  <c r="AN100"/>
  <c r="AN106"/>
  <c l="1" r="AK38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<sst xmlns="http://schemas.openxmlformats.org/spreadsheetml/2006/main">
  <si>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</si>
  <si>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</si>
  <si>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</si>
  <si>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</si>
  <si>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{01e48aa5-945d-49bc-8aa0-3e7c299ea785}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</si>
  <si>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</si>
  <si>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</si>
  <si>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</si>
  <si>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</si>
  <si>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</si>
  <si>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</si>
  <si>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</si>
  <si>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</si>
  <si>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</si>
  <si>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223012B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</si>
  <si>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</si>
  <si>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</si>
  <si>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Vypracování PD na opravu most. objektů v JMK</t>
  </si>
  <si>
    <t>KSO:</t>
  </si>
  <si>
    <t>CC-CZ:</t>
  </si>
  <si>
    <t>Místo:</t>
  </si>
  <si>
    <t xml:space="preserve"> </t>
  </si>
  <si>
    <t>Datum:</t>
  </si>
  <si>
    <t>25. 9. 2023</t>
  </si>
  <si>
    <t>Zadavatel:</t>
  </si>
  <si>
    <t>IČ:</t>
  </si>
  <si>
    <t>70994234</t>
  </si>
  <si>
    <t>Správa železnic, s.o.</t>
  </si>
  <si>
    <t>DIČ:</t>
  </si>
  <si>
    <t>CZ70994234</t>
  </si>
  <si>
    <t>Uchazeč:</t>
  </si>
  <si>
    <t>Vyplň údaj</t>
  </si>
  <si>
    <t>Projektant:</t>
  </si>
  <si>
    <t>28307453</t>
  </si>
  <si>
    <t>F-PROJEKT-DOPRAVNÍ STAVBY s.r.o.</t>
  </si>
  <si>
    <t>CZ28307453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</si>
  <si>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</si>
  <si>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</si>
  <si>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</si>
  <si>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</si>
  <si>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</si>
  <si>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</si>
  <si>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</si>
  <si>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</si>
  <si>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</si>
  <si>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</si>
  <si>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</si>
  <si>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</si>
  <si>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</si>
  <si>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</si>
  <si>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</si>
  <si>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</si>
  <si>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</si>
  <si>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</si>
  <si>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</si>
  <si>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</si>
  <si>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</si>
  <si>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</si>
  <si>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</si>
  <si>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</si>
  <si>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</si>
  <si>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</si>
  <si>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</si>
  <si>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</si>
  <si>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</si>
  <si>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</si>
  <si>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</si>
  <si>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</si>
  <si>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</si>
  <si>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</si>
  <si>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</si>
  <si>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</si>
  <si>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</si>
  <si>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</si>
  <si>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</si>
  <si>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</si>
  <si>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</si>
  <si>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</si>
  <si>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</si>
  <si>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</si>
  <si>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</si>
  <si>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</si>
  <si>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</si>
  <si>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</si>
  <si>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</si>
  <si>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SO 03</t>
  </si>
  <si>
    <t>Oprava mostních objektů na trati Velké Opatovice – Skalice - Propustek v km 31,260</t>
  </si>
  <si>
    <t>STA</t>
  </si>
  <si>
    <t>1</t>
  </si>
  <si>
    <t>{b6fba857-bd9c-49f0-8bc2-83d816703b2b}</t>
  </si>
  <si>
    <t>2</t>
  </si>
  <si>
    <t>/</t>
  </si>
  <si>
    <t>D.2.1.1</t>
  </si>
  <si>
    <t>Kolejový svršek</t>
  </si>
  <si>
    <t>Soupis</t>
  </si>
  <si>
    <t>{02f4f5b8-3ace-47df-8872-ba3dc82ff26f}</t>
  </si>
  <si>
    <t>D.2.1.4</t>
  </si>
  <si>
    <t>Oprava propustku</t>
  </si>
  <si>
    <t>{f21ddcfe-2a95-482f-957b-03a473fcd684}</t>
  </si>
  <si>
    <t>VRN</t>
  </si>
  <si>
    <t>Vedlejší rozpočtové náklady</t>
  </si>
  <si>
    <t>{6fbc0ac8-9ff8-404d-a0a6-3a60379750d1}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</si>
  <si>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</si>
  <si>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</si>
  <si>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</si>
  <si>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</si>
  <si>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</si>
  <si>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</si>
  <si>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</si>
  <si>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</si>
  <si>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</si>
  <si>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</si>
  <si>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</si>
  <si>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SO 03 - Oprava mostních objektů na trati Velké Opatovice – Skalice - Propustek v km 31,260</t>
  </si>
  <si>
    <t>Soupis:</t>
  </si>
  <si>
    <t>D.2.1.1 - Kolejový svršek</t>
  </si>
  <si>
    <t>k.ú. Mladkov u Boskovic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</si>
  <si>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</si>
  <si>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</si>
  <si>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</si>
  <si>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</si>
  <si>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</si>
  <si>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</si>
  <si>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</si>
  <si>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</si>
  <si>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</si>
  <si>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</si>
  <si>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</si>
  <si>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</si>
  <si>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</si>
  <si>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</si>
  <si>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</si>
  <si>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</si>
  <si>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</si>
  <si>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</si>
  <si>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</si>
  <si>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</si>
  <si>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</si>
  <si>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</si>
  <si>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</si>
  <si>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</si>
  <si>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</si>
  <si>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</t>
  </si>
  <si>
    <t>K</t>
  </si>
  <si>
    <t>5905055010</t>
  </si>
  <si>
    <t>Odstranění stávajícího kolejového lože odtěžením v koleji</t>
  </si>
  <si>
    <t>m3</t>
  </si>
  <si>
    <t>ÚOŽI 2024 01</t>
  </si>
  <si>
    <t>4</t>
  </si>
  <si>
    <t>1172416071</t>
  </si>
  <si>
    <t>PP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</si>
  <si>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</si>
  <si>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VV</t>
  </si>
  <si>
    <t>"odstranění stávajícího kolejového lože nad propustkem v km 31,254 až 31,266 v délce 12,0 m"</t>
  </si>
  <si>
    <t>12,0*4,4*0,51</t>
  </si>
  <si>
    <t>8</t>
  </si>
  <si>
    <t>5906140155</t>
  </si>
  <si>
    <t>Demontáž kolejového roštu koleje v ose koleje pražce betonové tvar S49, T, 49E1</t>
  </si>
  <si>
    <t>km</t>
  </si>
  <si>
    <t>367553365</t>
  </si>
  <si>
    <t>Demontáž kolejového roštu koleje v ose koleje pražce betonové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</si>
  <si>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"demontáž KR v délce 51,0 m v km 31,235 500 až 31,286 500"</t>
  </si>
  <si>
    <t>51,0/1000</t>
  </si>
  <si>
    <t>9</t>
  </si>
  <si>
    <t>5908005425</t>
  </si>
  <si>
    <t>Oprava kolejnicového styku demontáž spojek tvar S49, T, A</t>
  </si>
  <si>
    <t>styk</t>
  </si>
  <si>
    <t>1363160858</t>
  </si>
  <si>
    <t>Oprava kolejnicového styku demontáž spojek tvar S49, T,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</si>
  <si>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3*2</t>
  </si>
  <si>
    <t>15</t>
  </si>
  <si>
    <t>5910040015</t>
  </si>
  <si>
    <t>Umožnění volné dilatace kolejnice demontáž upevňovadel bez osazení kluzných podložek</t>
  </si>
  <si>
    <t>m</t>
  </si>
  <si>
    <t>650999727</t>
  </si>
  <si>
    <t>Umožnění volné dilatace kolejnice demontáž upevňovadel bez osazení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</si>
  <si>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P</t>
  </si>
  <si>
    <t>Poznámka k položce:_x000d_
Metr kolejnice=m</t>
  </si>
  <si>
    <t xml:space="preserve">"úprava GPK dle TZ bodu 6.2" </t>
  </si>
  <si>
    <t>"od km 31,224 do km 31,424"</t>
  </si>
  <si>
    <t>31424-31224</t>
  </si>
  <si>
    <t>OST</t>
  </si>
  <si>
    <t>Ostatní</t>
  </si>
  <si>
    <t>18</t>
  </si>
  <si>
    <t>9902100100</t>
  </si>
  <si>
    <t>Doprava materiálu mechanizací o nosnosti přes 3,5 t sypanin (kameniva, písku, suti, dlažebních kostek, atd.) do 10 km</t>
  </si>
  <si>
    <t>t</t>
  </si>
  <si>
    <t>512</t>
  </si>
  <si>
    <t>-2093072535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</si>
  <si>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</si>
  <si>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"odstranění stávajícího kolejového lože v úseku demontáže pražců - uložení na skládku ve stanici Skalice n.S."</t>
  </si>
  <si>
    <t>26,928*1,8</t>
  </si>
  <si>
    <t>24</t>
  </si>
  <si>
    <t>9902200100</t>
  </si>
  <si>
    <t>Doprava materiálu mechanizací o nosnosti přes 3,5 t objemnějšího kusového materiálu (prefabrikátů, stožárů, výhybek, rozvaděčů, vybouraných hmot atd.) do 10 km</t>
  </si>
  <si>
    <t>694910197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</si>
  <si>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</si>
  <si>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"kolejnice - uložení na skládku ve stanici Skalice n.S."</t>
  </si>
  <si>
    <t>51*2*49,0/1000</t>
  </si>
  <si>
    <t>"pražce - uložení na skládku ve stanici Skalice n.S."</t>
  </si>
  <si>
    <t>20*280/1000</t>
  </si>
  <si>
    <t>Součet</t>
  </si>
  <si>
    <t>19</t>
  </si>
  <si>
    <t>9902900100</t>
  </si>
  <si>
    <t>Naložení sypanin, drobného kusového materiálu, suti</t>
  </si>
  <si>
    <t>-530079927</t>
  </si>
  <si>
    <t xml:space="preserve">Naložení sypanin, drobného kusového materiálu, suti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</si>
  <si>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"odstranění stávajícího kolejového lože v úseku demontáže pražců - skládka"</t>
  </si>
  <si>
    <t>48,47</t>
  </si>
  <si>
    <t>25</t>
  </si>
  <si>
    <t>9902900200</t>
  </si>
  <si>
    <t>Naložení objemnějšího kusového materiálu, vybouraných hmot</t>
  </si>
  <si>
    <t>-489833913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</si>
  <si>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</si>
  <si>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20</t>
  </si>
  <si>
    <t>9903200100</t>
  </si>
  <si>
    <t>Přeprava mechanizace na místo prováděných prací o hmotnosti přes 12 t přes 50 do 100 km</t>
  </si>
  <si>
    <t>kus</t>
  </si>
  <si>
    <t>1947395843</t>
  </si>
  <si>
    <t xml:space="preserve">Přeprava mechanizace na místo prováděných prací o hmotnosti přes 12 t přes 50 do 100 km Poznámka: Ceny jsou určeny pro dopravu mechanizmů na místo prováděných prací po silnici i po kolejích.
V ceně jsou započteny i náklady na zpáteční cestu dopravního prostředku. 
Měrnou jednotkou je kus přepravovaného stroje. 
</t>
  </si>
  <si>
    <t>"dvoucestný bagr"</t>
  </si>
  <si>
    <t>23</t>
  </si>
  <si>
    <t>9909000400</t>
  </si>
  <si>
    <t>Poplatek za likvidaci plastových součástí</t>
  </si>
  <si>
    <t>-969170690</t>
  </si>
  <si>
    <t xml:space="preserve"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</si>
  <si>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"skládka"</t>
  </si>
  <si>
    <t>"podložka pryžová"</t>
  </si>
  <si>
    <t>40*0,00021</t>
  </si>
  <si>
    <t>D.2.1.4 - Oprava propustku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</si>
  <si>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</si>
  <si>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</si>
  <si>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</si>
  <si>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</si>
  <si>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</si>
  <si>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</si>
  <si>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</si>
  <si>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</si>
  <si>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</si>
  <si>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</si>
  <si>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</si>
  <si>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Zemní práce</t>
  </si>
  <si>
    <t>111111101</t>
  </si>
  <si>
    <t>Odstranění travin v rovině nebo ve svahu do 1:5 ručně</t>
  </si>
  <si>
    <t>m2</t>
  </si>
  <si>
    <t>CS ÚRS 2024 01</t>
  </si>
  <si>
    <t>754363026</t>
  </si>
  <si>
    <t>Odstranění travin a rákosu ručně travin pro jakoukoli plochu v rovině nebo ve svahu sklonu do 1:5</t>
  </si>
  <si>
    <t>"na nátoku"</t>
  </si>
  <si>
    <t>12,0*4,0</t>
  </si>
  <si>
    <t>"na výtoku"</t>
  </si>
  <si>
    <t>12,0*4,0+4,27*2,0</t>
  </si>
  <si>
    <t>113151111</t>
  </si>
  <si>
    <t>Rozebrání zpevněných ploch ze silničních dílců</t>
  </si>
  <si>
    <t>-591657665</t>
  </si>
  <si>
    <t>Rozebírání zpevněných ploch s přemístěním na skládku na vzdálenost do 20 m nebo s naložením na dopravní prostředek ze silničních panelů</t>
  </si>
  <si>
    <t>"přístupová cesta k přejezdu"</t>
  </si>
  <si>
    <t>3*25</t>
  </si>
  <si>
    <t>3</t>
  </si>
  <si>
    <t>113152111</t>
  </si>
  <si>
    <t>Odstranění podkladů zpevněných ploch z kameniva těženého</t>
  </si>
  <si>
    <t>-303445529</t>
  </si>
  <si>
    <t>Odstranění podkladů zpevněných ploch s přemístěním na skládku na vzdálenost do 20 m nebo s naložením na dopravní prostředek z kameniva těženého</t>
  </si>
  <si>
    <t>3*25*0,14</t>
  </si>
  <si>
    <t>115001104</t>
  </si>
  <si>
    <t>Převedení vody potrubím DN přes 250 do 300</t>
  </si>
  <si>
    <t>-1032138190</t>
  </si>
  <si>
    <t>Převedení vody potrubím průměru DN přes 250 do 300</t>
  </si>
  <si>
    <t>"trvalé čerpání vody v průběhu vystavby"</t>
  </si>
  <si>
    <t>115101204</t>
  </si>
  <si>
    <t>Čerpání vody na dopravní výšku do 10 m průměrný přítok do přes 2 000 do 4 000 l/min</t>
  </si>
  <si>
    <t>hod</t>
  </si>
  <si>
    <t>347195216</t>
  </si>
  <si>
    <t>Čerpání vody na dopravní výšku do 10 m s uvažovaným průměrným přítokem přes 2 000 do 4 000 l/min</t>
  </si>
  <si>
    <t>"cca 11 dní"</t>
  </si>
  <si>
    <t>11*24</t>
  </si>
  <si>
    <t>6</t>
  </si>
  <si>
    <t>115101304</t>
  </si>
  <si>
    <t>Pohotovost čerpací soupravy pro dopravní výšku do 10 m přítok přes 2 000 do 4 000 l/min</t>
  </si>
  <si>
    <t>den</t>
  </si>
  <si>
    <t>1694970320</t>
  </si>
  <si>
    <t>Pohotovost záložní čerpací soupravy pro dopravní výšku do 10 m s uvažovaným průměrným přítokem přes 2 000 do 4 000 l/min</t>
  </si>
  <si>
    <t>11</t>
  </si>
  <si>
    <t>7</t>
  </si>
  <si>
    <t>122252501</t>
  </si>
  <si>
    <t>Odkopávky a prokopávky nezapažené pro spodní stavbu železnic v hornině třídy těžitelnosti I skupiny 3 objem do 100 m3 strojně</t>
  </si>
  <si>
    <t>1072283655</t>
  </si>
  <si>
    <t>Odkopávky a prokopávky nezapažené pro spodní stavbu železnic strojně v hornině třídy těžitelnosti I skupiny 3 do 100 m3</t>
  </si>
  <si>
    <t>"střed"</t>
  </si>
  <si>
    <t>(6,55+4,5)/2*(2,7+6,415)/2*1,93</t>
  </si>
  <si>
    <t>1,14*(1,0+1,84)/2*(5,5+7,19)/2</t>
  </si>
  <si>
    <t>2,26*(0,97+1,44)/2*(5,5+7,0)/2</t>
  </si>
  <si>
    <t>"odpočet bouraných konstrukcí"</t>
  </si>
  <si>
    <t>-7,92-7,908-4,35*Pi*0,5*0,5</t>
  </si>
  <si>
    <t>Mezisoučet</t>
  </si>
  <si>
    <t>"odstranění zemní hrázky k zadržení přitékající vody po ukončení stavebních prací"</t>
  </si>
  <si>
    <t>7,0</t>
  </si>
  <si>
    <t>122252508</t>
  </si>
  <si>
    <t>Příplatek k odkopávkám nezapaženým pro spodní stavbu železnic v hornině třídy těžitelnosti I skupiny 3 za ztížení při rekonstrukci</t>
  </si>
  <si>
    <t>411417402</t>
  </si>
  <si>
    <t>Odkopávky a prokopávky nezapažené pro spodní stavbu železnic strojně v hornině třídy těžitelnosti I skupiny 3 Příplatek k cenám za ztížení při rekonstrukcích</t>
  </si>
  <si>
    <t>129253101</t>
  </si>
  <si>
    <t>Čištění otevřených koryt vodotečí šíře dna do 5 m hl do 2,5 m v hornině třídy těžitelnosti I skupiny 3 strojně</t>
  </si>
  <si>
    <t>-549028850</t>
  </si>
  <si>
    <t>Čištění otevřených koryt vodotečí strojně s přehozením rozpojeného nánosu do 3 m nebo s naložením na dopravní prostředek při šířce původního dna do 5 m a hloubce koryta do 2,5 m v hornině třídy těžitelnosti I skupiny 3</t>
  </si>
  <si>
    <t>"reprofilace + pročištění svahů svodného koryta"</t>
  </si>
  <si>
    <t>1,0*0,6*0,5</t>
  </si>
  <si>
    <t>4,4*1,0*0,5</t>
  </si>
  <si>
    <t>10</t>
  </si>
  <si>
    <t>131253101</t>
  </si>
  <si>
    <t>Hloubení jam nezapažených v hornině třídy těžitelnosti I skupiny 3 objem do 20 m3 strojně v omezeném prostoru</t>
  </si>
  <si>
    <t>866064204</t>
  </si>
  <si>
    <t>Hloubení nezapažených jam a zářezů strojně s urovnáním dna do předepsaného profilu a spádu v omezeném prostoru v hornině třídy těžitelnosti I skupiny 3 do 20 m3</t>
  </si>
  <si>
    <t>"pro základové pásy"</t>
  </si>
  <si>
    <t>(1,55+2,63)/2*(5,5+6,04)/2*0,55</t>
  </si>
  <si>
    <t>(1,55+2,35)/2*(5,5+6,04)/2*0,55</t>
  </si>
  <si>
    <t>162751117</t>
  </si>
  <si>
    <t>Vodorovné přemístění přes 9 000 do 10000 m výkopku/sypaniny z horniny třídy těžitelnosti I skupiny 1 až 3</t>
  </si>
  <si>
    <t>1847747330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</si>
  <si>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</si>
  <si>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"odkopávky"</t>
  </si>
  <si>
    <t>56,646</t>
  </si>
  <si>
    <t>"hloubené vykopávky"</t>
  </si>
  <si>
    <t>12,821</t>
  </si>
  <si>
    <t>162751119</t>
  </si>
  <si>
    <t>Příplatek k vodorovnému přemístění výkopku/sypaniny z horniny třídy těžitelnosti I skupiny 1 až 3 ZKD 1000 m přes 10000 m</t>
  </si>
  <si>
    <t>-1389418823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</si>
  <si>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</si>
  <si>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"skládka do 20 km"</t>
  </si>
  <si>
    <t>56,646*10</t>
  </si>
  <si>
    <t>12,821*10</t>
  </si>
  <si>
    <t>13</t>
  </si>
  <si>
    <t>167151111</t>
  </si>
  <si>
    <t>Nakládání výkopku z hornin třídy těžitelnosti I skupiny 1 až 3 přes 100 m3</t>
  </si>
  <si>
    <t>1839590184</t>
  </si>
  <si>
    <t>Nakládání, skládání a překládání neulehlého výkopku nebo sypaniny strojně nakládání, množství přes 100 m3, z hornin třídy těžitelnosti I, skupiny 1 až 3</t>
  </si>
  <si>
    <t>14</t>
  </si>
  <si>
    <t>171111111</t>
  </si>
  <si>
    <t>Hutnění zeminy pro spodní stavbu železnic tl do 20 cm</t>
  </si>
  <si>
    <t>-1896481107</t>
  </si>
  <si>
    <t>Hutnění zeminy pro spodní stavbu železnic tloušťky vrstvy do 20 cm</t>
  </si>
  <si>
    <t>"hutnění zásypů po 20 cm"</t>
  </si>
  <si>
    <t>(2,7+3,3+3,9+4,5+5,1+5,7+6,3)*5,2</t>
  </si>
  <si>
    <t>171151101</t>
  </si>
  <si>
    <t>Hutnění boků násypů pro jakýkoliv sklon a míru zhutnění svahu</t>
  </si>
  <si>
    <t>1948215678</t>
  </si>
  <si>
    <t>Hutnění boků násypů z hornin soudržných a sypkých pro jakýkoliv sklon, délku a míru zhutnění svahu</t>
  </si>
  <si>
    <t>2,13+2,42*(0,65+1,33)/2+1,84*2,32</t>
  </si>
  <si>
    <t>2,829+2*(Pi*1,5+1,85)/4</t>
  </si>
  <si>
    <t>16</t>
  </si>
  <si>
    <t>171153101</t>
  </si>
  <si>
    <t>Zemní hrázky melioračních kanálů z horniny třídy těžitelnosti I a II skupiny 1 až 4</t>
  </si>
  <si>
    <t>-548531883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</si>
  <si>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</si>
  <si>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"zemní hrázka pro zadržení a čerpání přitékající vody"</t>
  </si>
  <si>
    <t>"dočasně použita zemina z odkopávek"</t>
  </si>
  <si>
    <t>5,0*2,0*0,7</t>
  </si>
  <si>
    <t>17</t>
  </si>
  <si>
    <t>171201221</t>
  </si>
  <si>
    <t>Poplatek za uložení na skládce (skládkovné) zeminy a kamení kód odpadu 17 05 04</t>
  </si>
  <si>
    <t>-1928297059</t>
  </si>
  <si>
    <t>Poplatek za uložení stavebního odpadu na skládce (skládkovné) zeminy a kamení zatříděného do Katalogu odpadů pod kódem 17 05 04</t>
  </si>
  <si>
    <t>56,646*1,8</t>
  </si>
  <si>
    <t>12,821*1,8</t>
  </si>
  <si>
    <t>174111211</t>
  </si>
  <si>
    <t>Zásyp sypaninou se zhutněním do 3 m3 pro spodní stavbu železnic</t>
  </si>
  <si>
    <t>495545865</t>
  </si>
  <si>
    <t>Zásyp sypaninou pro spodní stavbu železnic objemu do 3 m3 se zhutněním</t>
  </si>
  <si>
    <t>"zásyp střední části tělesa"</t>
  </si>
  <si>
    <t>5,2*(2,7+6,415)/2*1,87</t>
  </si>
  <si>
    <t>"odpočty nových konstrukcí"</t>
  </si>
  <si>
    <t>"trouby"</t>
  </si>
  <si>
    <t>-5,2*Pi*1,16/2*1,16/2</t>
  </si>
  <si>
    <t>"základová deska"</t>
  </si>
  <si>
    <t>-2,34</t>
  </si>
  <si>
    <t>"zásypy před základy"</t>
  </si>
  <si>
    <t>"nátok"</t>
  </si>
  <si>
    <t>"výtok"</t>
  </si>
  <si>
    <t>M</t>
  </si>
  <si>
    <t>58344169</t>
  </si>
  <si>
    <t>štěrkodrť frakce 0/32 OTP ČD</t>
  </si>
  <si>
    <t>-1670557578</t>
  </si>
  <si>
    <t>63,773*2 'Přepočtené koeficientem množství</t>
  </si>
  <si>
    <t>181451123</t>
  </si>
  <si>
    <t>Založení lučního trávníku výsevem pl přes 1000 m2 ve svahu přes 1:2 do 1:1</t>
  </si>
  <si>
    <t>1827535071</t>
  </si>
  <si>
    <t>Založení trávníku na půdě předem připravené plochy přes 1000 m2 výsevem včetně utažení lučního na svahu přes 1:2 do 1:1</t>
  </si>
  <si>
    <t>"svahování"</t>
  </si>
  <si>
    <t>2*4,0*2,25</t>
  </si>
  <si>
    <t>2*4,0*2,0</t>
  </si>
  <si>
    <t>00572474</t>
  </si>
  <si>
    <t>osivo směs travní krajinná-svahová</t>
  </si>
  <si>
    <t>kg</t>
  </si>
  <si>
    <t>1541645436</t>
  </si>
  <si>
    <t>36,5*0,02 'Přepočtené koeficientem množství</t>
  </si>
  <si>
    <t>22</t>
  </si>
  <si>
    <t>181951112</t>
  </si>
  <si>
    <t>Úprava pláně v hornině třídy těžitelnosti I skupiny 1 až 3 se zhutněním strojně</t>
  </si>
  <si>
    <t>1138418456</t>
  </si>
  <si>
    <t>Úprava pláně vyrovnáním výškových rozdílů strojně v hornině třídy těžitelnosti I, skupiny 1 až 3 se zhutněním</t>
  </si>
  <si>
    <t>5,2*2,7</t>
  </si>
  <si>
    <t>"pod pasy"</t>
  </si>
  <si>
    <t>2*1,5*5,5</t>
  </si>
  <si>
    <t>182251101</t>
  </si>
  <si>
    <t>Svahování násypů strojně</t>
  </si>
  <si>
    <t>-1113249207</t>
  </si>
  <si>
    <t>Svahování trvalých svahů do projektovaných profilů strojně s potřebným přemístěním výkopku při svahování násypů v jakékoliv hornině</t>
  </si>
  <si>
    <t>182351023</t>
  </si>
  <si>
    <t>Rozprostření ornice pl do 100 m2 ve svahu přes 1:5 tl vrstvy do 200 mm strojně</t>
  </si>
  <si>
    <t>730298636</t>
  </si>
  <si>
    <t>Rozprostření a urovnání ornice ve svahu sklonu přes 1:5 strojně při souvislé ploše do 100 m2, tl. vrstvy do 200 mm</t>
  </si>
  <si>
    <t>10364101</t>
  </si>
  <si>
    <t xml:space="preserve">zemina pro terénní úpravy -  ornice</t>
  </si>
  <si>
    <t>934722582</t>
  </si>
  <si>
    <t>Zakládání</t>
  </si>
  <si>
    <t>26</t>
  </si>
  <si>
    <t>271532212</t>
  </si>
  <si>
    <t>Podsyp pod základové konstrukce se zhutněním z hrubého kameniva frakce 16 až 32 mm</t>
  </si>
  <si>
    <t>-1592234669</t>
  </si>
  <si>
    <t>Podsyp pod základové konstrukce se zhutněním a urovnáním povrchu z kameniva hrubého, frakce 16 - 32 mm</t>
  </si>
  <si>
    <t>"pod desku"</t>
  </si>
  <si>
    <t>5,2*2,7*0,2</t>
  </si>
  <si>
    <t>2*4,6*1,2*0,2</t>
  </si>
  <si>
    <t>27</t>
  </si>
  <si>
    <t>273321117</t>
  </si>
  <si>
    <t>Základové desky mostních konstrukcí ze ŽB C 25/30</t>
  </si>
  <si>
    <t>545700775</t>
  </si>
  <si>
    <t>Základové konstrukce z betonu železového desky ve výkopu nebo na hlavách pilot C 25/30</t>
  </si>
  <si>
    <t>"ZD pod patkovou troubu"</t>
  </si>
  <si>
    <t>5,2*1,5*0,3</t>
  </si>
  <si>
    <t>28</t>
  </si>
  <si>
    <t>273321191</t>
  </si>
  <si>
    <t>Příplatek k základovým deskám mostních konstrukcí ze ŽB za betonáž malého rozsahu do 25 m3</t>
  </si>
  <si>
    <t>-1943498123</t>
  </si>
  <si>
    <t>Základové konstrukce z betonu železového Příplatek k cenám za betonáž malého rozsahu do 25 m3</t>
  </si>
  <si>
    <t>2,34</t>
  </si>
  <si>
    <t>29</t>
  </si>
  <si>
    <t>273351121</t>
  </si>
  <si>
    <t>Zřízení bednění základových desek</t>
  </si>
  <si>
    <t>1615559951</t>
  </si>
  <si>
    <t>Bednění základů desek zřízení</t>
  </si>
  <si>
    <t>2*(5,2+1,5)*0,3</t>
  </si>
  <si>
    <t>30</t>
  </si>
  <si>
    <t>273351122</t>
  </si>
  <si>
    <t>Odstranění bednění základových desek</t>
  </si>
  <si>
    <t>-2048267249</t>
  </si>
  <si>
    <t>Bednění základů desek odstranění</t>
  </si>
  <si>
    <t>4,02</t>
  </si>
  <si>
    <t>31</t>
  </si>
  <si>
    <t>273361412</t>
  </si>
  <si>
    <t>Výztuž základových desek ze svařovaných sítí přes 3,5 do 6 kg/m2</t>
  </si>
  <si>
    <t>2087307918</t>
  </si>
  <si>
    <t>Výztuž základových konstrukcí desek ze svařovaných sítí, hmotnosti přes 3,5 do 6 kg/m2</t>
  </si>
  <si>
    <t>"základová deska - kari síť 100/100/8 mm"</t>
  </si>
  <si>
    <t>"dle výkazu výztuže"</t>
  </si>
  <si>
    <t>142,2/1000</t>
  </si>
  <si>
    <t>32</t>
  </si>
  <si>
    <t>274321117</t>
  </si>
  <si>
    <t>Základové pasy, prahy, věnce a ostruhy mostních konstrukcí ze ŽB C 25/30</t>
  </si>
  <si>
    <t>1022929128</t>
  </si>
  <si>
    <t>Základové konstrukce z betonu železového pásy, prahy, věnce a ostruhy ve výkopu nebo na hlavách pilot C 25/30</t>
  </si>
  <si>
    <t>"základové pasy čel pod troubami propustku na vtoku a výtoku"</t>
  </si>
  <si>
    <t>2*4,0*1,2*0,4</t>
  </si>
  <si>
    <t>33</t>
  </si>
  <si>
    <t>274311191</t>
  </si>
  <si>
    <t>Příplatek k základovým pasům, prahům a věncům za betonáž malého rozsahu do 25 m3</t>
  </si>
  <si>
    <t>104866207</t>
  </si>
  <si>
    <t>Základové konstrukce z betonu prostého Příplatek k cenám za betonáž malého rozsahu do 25 m3</t>
  </si>
  <si>
    <t>1,794+3,840</t>
  </si>
  <si>
    <t>34</t>
  </si>
  <si>
    <t>274354111</t>
  </si>
  <si>
    <t>Bednění základových pasů - zřízení</t>
  </si>
  <si>
    <t>-1829795923</t>
  </si>
  <si>
    <t>Bednění základových konstrukcí pasů, prahů, věnců a ostruh zřízení</t>
  </si>
  <si>
    <t>"základové pasy pod čely propustku"</t>
  </si>
  <si>
    <t>2*2*(4,0+1,2)*0,4</t>
  </si>
  <si>
    <t>"stabilizační prahy"</t>
  </si>
  <si>
    <t>2*(2,62+3,0+2,31)*0,6</t>
  </si>
  <si>
    <t>2*(1,910+4,0+1,910)*0,6</t>
  </si>
  <si>
    <t>35</t>
  </si>
  <si>
    <t>274354211</t>
  </si>
  <si>
    <t>Bednění základových pasů - odstranění</t>
  </si>
  <si>
    <t>1911685744</t>
  </si>
  <si>
    <t>Bednění základových konstrukcí pasů, prahů, věnců a ostruh odstranění bednění</t>
  </si>
  <si>
    <t>27,22</t>
  </si>
  <si>
    <t>Svislé a kompletní konstrukce</t>
  </si>
  <si>
    <t>36</t>
  </si>
  <si>
    <t>317321118</t>
  </si>
  <si>
    <t>Mostní římsy ze ŽB C 30/37</t>
  </si>
  <si>
    <t>-307852757</t>
  </si>
  <si>
    <t>Římsy ze železového betonu C 30/37</t>
  </si>
  <si>
    <t>"římsy svislého monolitického čela propustku"</t>
  </si>
  <si>
    <t>4,0*0,5*0,3</t>
  </si>
  <si>
    <t>37</t>
  </si>
  <si>
    <t>317321191</t>
  </si>
  <si>
    <t>Příplatek k mostním římsám ze ŽB za betonáž malého rozsahu do 25 m3</t>
  </si>
  <si>
    <t>540068104</t>
  </si>
  <si>
    <t>Římsy ze železového betonu Příplatek k cenám za betonáž malého rozsahu do 25 m3</t>
  </si>
  <si>
    <t>1,2</t>
  </si>
  <si>
    <t>38</t>
  </si>
  <si>
    <t>317353121</t>
  </si>
  <si>
    <t>Bednění mostních říms všech tvarů - zřízení</t>
  </si>
  <si>
    <t>1995275444</t>
  </si>
  <si>
    <t>Bednění mostní římsy zřízení všech tvarů</t>
  </si>
  <si>
    <t>2*(4,0+0,5)*0,3</t>
  </si>
  <si>
    <t>39</t>
  </si>
  <si>
    <t>317353221</t>
  </si>
  <si>
    <t>Bednění mostních říms všech tvarů - odstranění</t>
  </si>
  <si>
    <t>1197287035</t>
  </si>
  <si>
    <t>Bednění mostní římsy odstranění všech tvarů</t>
  </si>
  <si>
    <t>40</t>
  </si>
  <si>
    <t>320101112</t>
  </si>
  <si>
    <t>Osazení betonových a železobetonových prefabrikátů hmotnosti přes 1000 do 5000 kg</t>
  </si>
  <si>
    <t>97032125</t>
  </si>
  <si>
    <t>Osazení betonových a železobetonových prefabrikátů hmotnosti jednotlivě přes 1 000 do 5 000 kg</t>
  </si>
  <si>
    <t>"ŽB trouba patková DN 800, hmotnost 1,445 t, objem 0,548 m3"</t>
  </si>
  <si>
    <t>6*0,548</t>
  </si>
  <si>
    <t>41</t>
  </si>
  <si>
    <t>274311127</t>
  </si>
  <si>
    <t>Základové pasy, prahy, věnce a ostruhy z betonu prostého C 25/30</t>
  </si>
  <si>
    <t>-673638945</t>
  </si>
  <si>
    <t>Základové konstrukce z betonu prostého pasy, prahy, věnce a ostruhy ve výkopu nebo na hlavách pilot C 25/30</t>
  </si>
  <si>
    <t>(2,42+3,0+2,11)*0,2*0,6</t>
  </si>
  <si>
    <t>(2*1,710+4,0)*0,2*0,6</t>
  </si>
  <si>
    <t>42</t>
  </si>
  <si>
    <t>R-3-M-TZP-Z801</t>
  </si>
  <si>
    <t>Železobetonová trouba patková DN 800</t>
  </si>
  <si>
    <t>-1935541891</t>
  </si>
  <si>
    <t>Železobetonová trouba patková DN 8000</t>
  </si>
  <si>
    <t>43</t>
  </si>
  <si>
    <t>334323218</t>
  </si>
  <si>
    <t>Mostní křídla a závěrné zídky ze ŽB C 30/37</t>
  </si>
  <si>
    <t>449590353</t>
  </si>
  <si>
    <t>Mostní křídla a závěrné zídky z betonu železového C 30/37</t>
  </si>
  <si>
    <t>"svislé monolitické čelo propustku"</t>
  </si>
  <si>
    <t>4,0*0,4*1,775-Pi*0,570*0,570</t>
  </si>
  <si>
    <t>4,0*0,4*1,825-Pi*0,570*0,570</t>
  </si>
  <si>
    <t>44</t>
  </si>
  <si>
    <t>334323291</t>
  </si>
  <si>
    <t>Příplatek k mostním křídlům a závěrným zídkám ze ŽB za betonáž malého rozsahu do 25 m3</t>
  </si>
  <si>
    <t>375171957</t>
  </si>
  <si>
    <t>Mostní křídla a závěrné zídky z betonu Příplatek k cenám za práce malého rozsahu do 25 m3</t>
  </si>
  <si>
    <t>3,718</t>
  </si>
  <si>
    <t>45</t>
  </si>
  <si>
    <t>334352111</t>
  </si>
  <si>
    <t>Bednění mostních křídel a závěrných zídek ze systémového bednění s výplní z překližek - zřízení</t>
  </si>
  <si>
    <t>-1713042157</t>
  </si>
  <si>
    <t>Bednění mostních křídel a závěrných zídek ze systémového bednění zřízení z překližek</t>
  </si>
  <si>
    <t>2*(4,0+0,4)*1,775</t>
  </si>
  <si>
    <t>2*(4,0+0,4)*1,825</t>
  </si>
  <si>
    <t>46</t>
  </si>
  <si>
    <t>334352211</t>
  </si>
  <si>
    <t>Bednění mostních křídel a závěrných zídek ze systémového bednění s výplní z překližek - odstranění</t>
  </si>
  <si>
    <t>-1228143233</t>
  </si>
  <si>
    <t>Bednění mostních křídel a závěrných zídek ze systémového bednění odstranění z překližek</t>
  </si>
  <si>
    <t>31,68</t>
  </si>
  <si>
    <t>47</t>
  </si>
  <si>
    <t>334361226</t>
  </si>
  <si>
    <t>Výztuž křídel, závěrných zdí z betonářské oceli 10 505</t>
  </si>
  <si>
    <t>626087310</t>
  </si>
  <si>
    <t>Výztuž betonářská mostních konstrukcí opěr, úložných prahů, křídel, závěrných zídek, bloků ložisek, pilířů a sloupů z oceli 10 505 (R) nebo BSt 500 křídel, závěrných zdí</t>
  </si>
  <si>
    <t>"výztuž svislého monolitickhoé čela propustku včetně základových pasů a říms - dle výkazu výztuže"</t>
  </si>
  <si>
    <t>524,067/1000</t>
  </si>
  <si>
    <t>526,383/1000</t>
  </si>
  <si>
    <t>Vodorovné konstrukce</t>
  </si>
  <si>
    <t>48</t>
  </si>
  <si>
    <t>451317112</t>
  </si>
  <si>
    <t>Podklad pod dlažbu z betonu prostého pro prostředí s mrazovými cykly C 25/30 tl přes 100 do 150 mm</t>
  </si>
  <si>
    <t>1043280116</t>
  </si>
  <si>
    <t>Podklad pod dlažbu z betonu prostého pro prostředí s mrazovými cykly tř. C 25/30 tl. přes 100 do 150 mm</t>
  </si>
  <si>
    <t>5,2*2,1</t>
  </si>
  <si>
    <t>2*4,6*1,85</t>
  </si>
  <si>
    <t>"pod dlažbu svahu na nátoku"</t>
  </si>
  <si>
    <t>"pod dlažbu svahu na výtoku"</t>
  </si>
  <si>
    <t>49</t>
  </si>
  <si>
    <t>458311121</t>
  </si>
  <si>
    <t>Výplňové klíny za opěrou z betonu prostého C 12/15 hutněného po vrstvách</t>
  </si>
  <si>
    <t>-1574577078</t>
  </si>
  <si>
    <t>Výplňové klíny a filtrační vrstvy za opěrou z betonu hutněného po vrstvách výplňového prostého</t>
  </si>
  <si>
    <t>"za základovým pásem"</t>
  </si>
  <si>
    <t>4,0*(0,76+0,355)/2*0,4</t>
  </si>
  <si>
    <t>4,0*(0,69+0,3)/2*0,4</t>
  </si>
  <si>
    <t>50</t>
  </si>
  <si>
    <t>465513156</t>
  </si>
  <si>
    <t>Dlažba svahu u opěr z upraveného lomového žulového kamene tl 200 mm do lože C 25/30 pl do 10 m2</t>
  </si>
  <si>
    <t>-404957245</t>
  </si>
  <si>
    <t xml:space="preserve">Dlažba svahu u mostních opěr z upraveného lomového žulového kamene  s vyspárováním maltou MC 25, šíře spáry 15 mm do betonového lože C 25/30 tloušťky 200 mm, plochy do 10 m2</t>
  </si>
  <si>
    <t>"dlažba svahu na nátoku"</t>
  </si>
  <si>
    <t>"dlažba svahu na výtoku"</t>
  </si>
  <si>
    <t>Komunikace pozemní</t>
  </si>
  <si>
    <t>51</t>
  </si>
  <si>
    <t>564231011</t>
  </si>
  <si>
    <t>Podklad nebo podsyp ze štěrkopísku ŠP plochy do 100 m2 tl 100 mm</t>
  </si>
  <si>
    <t>-1657056344</t>
  </si>
  <si>
    <t>Podklad nebo podsyp ze štěrkopísku ŠP s rozprostřením, vlhčením a zhutněním plochy jednotlivě do 100 m2, po zhutnění tl. 100 mm</t>
  </si>
  <si>
    <t>52</t>
  </si>
  <si>
    <t>584121111</t>
  </si>
  <si>
    <t>Osazení silničních dílců z ŽB do lože z kameniva těženého tl 40 mm plochy do 200 m2</t>
  </si>
  <si>
    <t>1421504784</t>
  </si>
  <si>
    <t>Osazení silničních dílců ze železového betonu s podkladem z kameniva těženého do tl. 40 mm jakéhokoliv druhu a velikosti, na plochu jednotlivě přes 50 do 200 m2</t>
  </si>
  <si>
    <t>53</t>
  </si>
  <si>
    <t>59381001</t>
  </si>
  <si>
    <t>panel silniční 3,00x1,20x0,15m</t>
  </si>
  <si>
    <t>-15539215</t>
  </si>
  <si>
    <t>75*0,278 'Přepočtené koeficientem množství</t>
  </si>
  <si>
    <t>Úpravy povrchů, podlahy a osazování výplní</t>
  </si>
  <si>
    <t>54</t>
  </si>
  <si>
    <t>629992113</t>
  </si>
  <si>
    <t>Zatmelení spar mezi mostními prefabrikáty š do 30 mm PUR tmelem včetně výplně PUR pěnou</t>
  </si>
  <si>
    <t>-85093870</t>
  </si>
  <si>
    <t>Zatmelení styčných spar mezi mostními prefabrikáty a konstrukcemi trvale pružným polyuretanovým tmelem včetně vyčištění spar, provedení penetračního nátěru a vyplnění spar pěnou pro spáry šířky přes 20 do 30 mm</t>
  </si>
  <si>
    <t>"spára mezi prefabrikáty a čelem propustku"</t>
  </si>
  <si>
    <t>2*3,809</t>
  </si>
  <si>
    <t>"spára mezi čelem propustku a římsou"</t>
  </si>
  <si>
    <t>2*4,0</t>
  </si>
  <si>
    <t>"spára mezi čely a dlažbou"</t>
  </si>
  <si>
    <t>4,7</t>
  </si>
  <si>
    <t>4,72</t>
  </si>
  <si>
    <t>Ostatní konstrukce a práce, bourání</t>
  </si>
  <si>
    <t>55</t>
  </si>
  <si>
    <t>931994111</t>
  </si>
  <si>
    <t>Těsnění styčné spáry u prefa dílců bobtnajícím profilem</t>
  </si>
  <si>
    <t>-1104846067</t>
  </si>
  <si>
    <t>Těsnění spáry betonové konstrukce pásy, profily, tmely profilem, spáry styčné u prefa dílců bobtnajícím</t>
  </si>
  <si>
    <t>56</t>
  </si>
  <si>
    <t>936942211</t>
  </si>
  <si>
    <t>Zhotovení tabulky s letopočtem opravy mostu vložením šablony do bednění</t>
  </si>
  <si>
    <t>1582190133</t>
  </si>
  <si>
    <t>Zhotovení tabulky s letopočtem opravy nebo větší údržby vložením šablony do bednění</t>
  </si>
  <si>
    <t>57</t>
  </si>
  <si>
    <t>946231111</t>
  </si>
  <si>
    <t>Montáž zavěšeného lešení pod bednění mostních říms s vyložením do 0,9 m</t>
  </si>
  <si>
    <t>-1645326849</t>
  </si>
  <si>
    <t>Zavěšené lešení pod bednění mostních říms pracovní a podpěrné s vyložením do 0,90 m montáž</t>
  </si>
  <si>
    <t>4,0</t>
  </si>
  <si>
    <t>58</t>
  </si>
  <si>
    <t>946231121</t>
  </si>
  <si>
    <t>Demontáž zavěšeného lešení podpěrného pod bednění mostní římsy</t>
  </si>
  <si>
    <t>-382671916</t>
  </si>
  <si>
    <t>Zavěšené lešení pod bednění mostních říms pracovní a podpěrné s vyložením do 0,90 m demontáž</t>
  </si>
  <si>
    <t>59</t>
  </si>
  <si>
    <t>961051111</t>
  </si>
  <si>
    <t>Bourání mostních základů z ŽB</t>
  </si>
  <si>
    <t>-308833729</t>
  </si>
  <si>
    <t>Bourání mostních konstrukcí základů ze železového betonu</t>
  </si>
  <si>
    <t>"bourání stávajících základů propustku"</t>
  </si>
  <si>
    <t>4,0*1,1*0,9</t>
  </si>
  <si>
    <t>60</t>
  </si>
  <si>
    <t>966008113</t>
  </si>
  <si>
    <t>Bourání trubního propustku DN přes 500 do 800</t>
  </si>
  <si>
    <t>-2109967931</t>
  </si>
  <si>
    <t>Bourání trubního propustku s odklizením a uložením vybouraného materiálu na skládku na vzdálenost do 3 m nebo s naložením na dopravní prostředek z trub betonových nebo železobetonových DN přes 500 do 800 mm</t>
  </si>
  <si>
    <t>4,35</t>
  </si>
  <si>
    <t>61</t>
  </si>
  <si>
    <t>966008311</t>
  </si>
  <si>
    <t>Bourání čela trubního propustku z betonu železového</t>
  </si>
  <si>
    <t>285849343</t>
  </si>
  <si>
    <t xml:space="preserve">Bourání trubního propustku  s odklizením a uložením vybouraného materiálu na skládku na vzdálenost do 3 m nebo s naložením na dopravní prostředek čela z betonu železového</t>
  </si>
  <si>
    <t>"bourání čel propustku"</t>
  </si>
  <si>
    <t>4,0*1,110-Pi*0,4*0,4*0,97</t>
  </si>
  <si>
    <t>4,0*1,111-Pi*0,4*0,4*0,97</t>
  </si>
  <si>
    <t>62</t>
  </si>
  <si>
    <t>992114111</t>
  </si>
  <si>
    <t>Vodorovné přemístění mostních dílců z ŽB na vzdálenost 1000 m hmotnosti do 5 t</t>
  </si>
  <si>
    <t>-1911023477</t>
  </si>
  <si>
    <t>Vodorovné přemístění mostních dílců vzdálenosti přesunu do 1 000 m do 5 t</t>
  </si>
  <si>
    <t>"ŽB trouba patková DN 800, hmotnost 1,343 t, objem 0,548 m3"</t>
  </si>
  <si>
    <t>997</t>
  </si>
  <si>
    <t>Přesun sutě</t>
  </si>
  <si>
    <t>63</t>
  </si>
  <si>
    <t>997013602</t>
  </si>
  <si>
    <t>Poplatek za uložení na skládce (skládkovné) stavebního odpadu železobetonového kód odpadu 17 01 01</t>
  </si>
  <si>
    <t>1562564475</t>
  </si>
  <si>
    <t>Poplatek za uložení stavebního odpadu na skládce (skládkovné) z armovaného betonu zatříděného do Katalogu odpadů pod kódem 17 01 01</t>
  </si>
  <si>
    <t>19,008+8,939+18,979</t>
  </si>
  <si>
    <t>64</t>
  </si>
  <si>
    <t>997013873</t>
  </si>
  <si>
    <t>Poplatek za uložení stavebního odpadu na recyklační skládce (skládkovné) zeminy a kamení zatříděného do Katalogu odpadů pod kódem 17 05 04</t>
  </si>
  <si>
    <t>-1992697013</t>
  </si>
  <si>
    <t>"podkladní vrstva pro panely"</t>
  </si>
  <si>
    <t>21,0</t>
  </si>
  <si>
    <t>65</t>
  </si>
  <si>
    <t>997211511</t>
  </si>
  <si>
    <t>Vodorovná doprava suti po suchu na vzdálenost do 1 km</t>
  </si>
  <si>
    <t>363657668</t>
  </si>
  <si>
    <t>Vodorovná doprava suti nebo vybouraných hmot suti se složením a hrubým urovnáním, na vzdálenost do 1 km</t>
  </si>
  <si>
    <t>66</t>
  </si>
  <si>
    <t>997211519</t>
  </si>
  <si>
    <t>Příplatek ZKD 1 km u vodorovné dopravy suti</t>
  </si>
  <si>
    <t>2141694262</t>
  </si>
  <si>
    <t>Vodorovná doprava suti nebo vybouraných hmot suti se složením a hrubým urovnáním, na vzdálenost Příplatek k ceně za každý další i započatý 1 km přes 1 km</t>
  </si>
  <si>
    <t>"podkladní vrstva pro panely - skládka"</t>
  </si>
  <si>
    <t>21,0*20</t>
  </si>
  <si>
    <t>67</t>
  </si>
  <si>
    <t>997211521</t>
  </si>
  <si>
    <t>Vodorovná doprava vybouraných hmot po suchu na vzdálenost do 1 km</t>
  </si>
  <si>
    <t>-244535231</t>
  </si>
  <si>
    <t xml:space="preserve">Vodorovná doprava suti nebo vybouraných hmot  vybouraných hmot se složením a hrubým urovnáním nebo s přeložením na jiný dopravní prostředek kromě lodi, na vzdálenost do 1 km</t>
  </si>
  <si>
    <t>"vybourané hmoty - skládka"</t>
  </si>
  <si>
    <t>46,926</t>
  </si>
  <si>
    <t>"silniční panely z dočasné přístupové cesty - sklad"</t>
  </si>
  <si>
    <t>26,625</t>
  </si>
  <si>
    <t>68</t>
  </si>
  <si>
    <t>997211529</t>
  </si>
  <si>
    <t>Příplatek ZKD 1 km u vodorovné dopravy vybouraných hmot</t>
  </si>
  <si>
    <t>-518254406</t>
  </si>
  <si>
    <t xml:space="preserve">Vodorovná doprava suti nebo vybouraných hmot  vybouraných hmot se složením a hrubým urovnáním nebo s přeložením na jiný dopravní prostředek kromě lodi, na vzdálenost Příplatek k ceně za každý další i započatý 1 km přes 1 km</t>
  </si>
  <si>
    <t>46,926*20</t>
  </si>
  <si>
    <t>26,625*50</t>
  </si>
  <si>
    <t>69</t>
  </si>
  <si>
    <t>997211611</t>
  </si>
  <si>
    <t>Nakládání suti na dopravní prostředky pro vodorovnou dopravu</t>
  </si>
  <si>
    <t>-797930625</t>
  </si>
  <si>
    <t>Nakládání suti nebo vybouraných hmot na dopravní prostředky pro vodorovnou dopravu suti</t>
  </si>
  <si>
    <t>70</t>
  </si>
  <si>
    <t>997211612</t>
  </si>
  <si>
    <t>Nakládání vybouraných hmot na dopravní prostředky pro vodorovnou dopravu</t>
  </si>
  <si>
    <t>-861551083</t>
  </si>
  <si>
    <t xml:space="preserve">Nakládání suti nebo vybouraných hmot  na dopravní prostředky pro vodorovnou dopravu vybouraných hmot</t>
  </si>
  <si>
    <t>998</t>
  </si>
  <si>
    <t>Přesun hmot</t>
  </si>
  <si>
    <t>71</t>
  </si>
  <si>
    <t>998214111</t>
  </si>
  <si>
    <t>Přesun hmot pro mosty montované z dílců ŽB nebo předpjatých v do 20 m</t>
  </si>
  <si>
    <t>-1554179647</t>
  </si>
  <si>
    <t>Přesun hmot pro mosty montované z dílců železobetonových nebo předpjatých vodorovná dopravní vzdálenost do 100 m výška mostu do 20 m</t>
  </si>
  <si>
    <t>PSV</t>
  </si>
  <si>
    <t>Práce a dodávky PSV</t>
  </si>
  <si>
    <t>711</t>
  </si>
  <si>
    <t>Izolace proti vodě, vlhkosti a plynům</t>
  </si>
  <si>
    <t>72</t>
  </si>
  <si>
    <t>711112001</t>
  </si>
  <si>
    <t>Provedení izolace proti zemní vlhkosti svislé za studena nátěrem penetračním</t>
  </si>
  <si>
    <t>781335220</t>
  </si>
  <si>
    <t xml:space="preserve">Provedení izolace proti zemní vlhkosti natěradly a tmely za studena  na ploše svislé S nátěrem penetračním</t>
  </si>
  <si>
    <t>"nátěr patkových trub"</t>
  </si>
  <si>
    <t>5,2*3,139</t>
  </si>
  <si>
    <t>"nátěr základové desky"</t>
  </si>
  <si>
    <t>2*(5,2+1,5)*0,3+5,2*1,5</t>
  </si>
  <si>
    <t>"nátěr základových pasů"</t>
  </si>
  <si>
    <t>"nátěr rubů čel, boků a zakrytých ploch"</t>
  </si>
  <si>
    <t>(4,0+2*0,4)*1,775-Pi*0,570*0,570+4,0*(1,24+1,19+1,16+1,76)/4</t>
  </si>
  <si>
    <t>(4,0+2*0,4)*1,825-Pi*0,570*0,570+4,0*(1,27+1,05+1,32)/3</t>
  </si>
  <si>
    <t>73</t>
  </si>
  <si>
    <t>11163150</t>
  </si>
  <si>
    <t>lak penetrační asfaltový</t>
  </si>
  <si>
    <t>23582425</t>
  </si>
  <si>
    <t>61,905*0,00034 'Přepočtené koeficientem množství</t>
  </si>
  <si>
    <t>74</t>
  </si>
  <si>
    <t>711112002</t>
  </si>
  <si>
    <t>Provedení izolace proti zemní vlhkosti svislé za studena lakem asfaltovým</t>
  </si>
  <si>
    <t>-782816059</t>
  </si>
  <si>
    <t xml:space="preserve">Provedení izolace proti zemní vlhkosti natěradly a tmely za studena  na ploše svislé S nátěrem lakem asfaltovým</t>
  </si>
  <si>
    <t>"nátěr dvojnásobný"</t>
  </si>
  <si>
    <t>5,2*3,139*2</t>
  </si>
  <si>
    <t>(2*(5,2+1,5)*0,3+5,2*1,5)*2</t>
  </si>
  <si>
    <t>2*2*(4,0+1,2)*0,4*2</t>
  </si>
  <si>
    <t>((4,0+2*0,4)*1,775-Pi*0,570*0,570+4,0*(1,24+1,19+1,16+1,76)/4)*2</t>
  </si>
  <si>
    <t>((4,0+2*0,4)*1,825-Pi*0,570*0,570+4,0*(1,27+1,05+1,32)/3)*2</t>
  </si>
  <si>
    <t>75</t>
  </si>
  <si>
    <t>11163152</t>
  </si>
  <si>
    <t>lak hydroizolační asfaltový</t>
  </si>
  <si>
    <t>1607628766</t>
  </si>
  <si>
    <t>123,81*0,00041 'Přepočtené koeficientem množství</t>
  </si>
  <si>
    <t>76</t>
  </si>
  <si>
    <t>998711101</t>
  </si>
  <si>
    <t>Přesun hmot tonážní pro izolace proti vodě, vlhkosti a plynům v objektech v do 6 m</t>
  </si>
  <si>
    <t>-921832550</t>
  </si>
  <si>
    <t xml:space="preserve">Přesun hmot pro izolace proti vodě, vlhkosti a plynům  stanovený z hmotnosti přesunovaného materiálu vodorovná dopravní vzdálenost do 50 m v objektech výšky do 6 m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</si>
  <si>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</si>
  <si>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</si>
  <si>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</si>
  <si>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</si>
  <si>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</si>
  <si>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</si>
  <si>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</si>
  <si>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</si>
  <si>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012103000</t>
  </si>
  <si>
    <t>Geodetické práce před výstavbou</t>
  </si>
  <si>
    <t>soubor</t>
  </si>
  <si>
    <t>1024</t>
  </si>
  <si>
    <t>1788608387</t>
  </si>
  <si>
    <t>012203000</t>
  </si>
  <si>
    <t>Geodetické práce při provádění stavby</t>
  </si>
  <si>
    <t>1107562212</t>
  </si>
  <si>
    <t>012303000</t>
  </si>
  <si>
    <t>Geodetické práce po výstavbě</t>
  </si>
  <si>
    <t>1907172021</t>
  </si>
  <si>
    <t>013254000</t>
  </si>
  <si>
    <t>Dokumentace skutečného provedení stavby</t>
  </si>
  <si>
    <t>-463347033</t>
  </si>
  <si>
    <t>VRN3</t>
  </si>
  <si>
    <t>Zařízení staveniště</t>
  </si>
  <si>
    <t>030001000</t>
  </si>
  <si>
    <t>-631011673</t>
  </si>
  <si>
    <t>032503000</t>
  </si>
  <si>
    <t>Skládky na staveništi</t>
  </si>
  <si>
    <t>-94947565</t>
  </si>
  <si>
    <t>"dočasná skládka na staveništi"</t>
  </si>
  <si>
    <t>035103001</t>
  </si>
  <si>
    <t>Pronájem ploch</t>
  </si>
  <si>
    <t>-1967253193</t>
  </si>
  <si>
    <t>"pronájem pozemku pro zařízení staveniště a dočasnou skládku"</t>
  </si>
  <si>
    <t>VRN4</t>
  </si>
  <si>
    <t>Inženýrská činnost</t>
  </si>
  <si>
    <t>043103000</t>
  </si>
  <si>
    <t>Zkoušky bez rozlišení</t>
  </si>
  <si>
    <t>2039214880</t>
  </si>
  <si>
    <t>"statické zkoušky na základové spáře"</t>
  </si>
  <si>
    <t>"statická zkouška na PTŽS"</t>
  </si>
  <si>
    <t>VRN7</t>
  </si>
  <si>
    <t>Provozní vlivy</t>
  </si>
  <si>
    <t>072103011</t>
  </si>
  <si>
    <t>Zajištění DIO komunikace II. a III. třídy - jednoduché el. vedení</t>
  </si>
  <si>
    <t>1702952923</t>
  </si>
  <si>
    <t>075002000.R1</t>
  </si>
  <si>
    <t>Úprava kabelů ve správě ČD Telematika včetně jejich uložení do kabelových chrániček (D+M)</t>
  </si>
  <si>
    <t>-2046561057</t>
  </si>
  <si>
    <t>Ochranná pásma</t>
  </si>
  <si>
    <t>"ochrana stávajícího vedení ČD Telematika a SSZT"</t>
  </si>
  <si>
    <t>075002000.R2</t>
  </si>
  <si>
    <t>Úprava kabelů SSZT včetně jejich uložení do kabelových chrániček (D+M)</t>
  </si>
  <si>
    <t>256578279</t>
  </si>
  <si>
    <t>VRN9</t>
  </si>
  <si>
    <t>091104000</t>
  </si>
  <si>
    <t>Stroje a zařízení nevyžadující montáž</t>
  </si>
  <si>
    <t>307797905</t>
  </si>
  <si>
    <t>"přistavení jeřábu"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</si>
</sst>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8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9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4" fillId="5" borderId="7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right" vertical="center"/>
    </xf>
    <xf numFmtId="0" fontId="24" fillId="5" borderId="8" xfId="0" applyFont="1" applyFill="1" applyBorder="1" applyAlignment="1">
      <alignment horizontal="left" vertical="center"/>
    </xf>
    <xf numFmtId="0" fontId="24" fillId="5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32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0" fontId="7" fillId="3" borderId="0" xfId="0" applyFont="1" applyFill="1" applyAlignment="1" applyProtection="1">
      <alignment horizontal="left" vertical="center"/>
      <protection locked="0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0" fontId="26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4" fontId="26" fillId="5" borderId="0" xfId="0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4" fillId="5" borderId="16" xfId="0" applyFont="1" applyFill="1" applyBorder="1" applyAlignment="1">
      <alignment horizontal="center" vertical="center" wrapText="1"/>
    </xf>
    <xf numFmtId="0" fontId="24" fillId="5" borderId="17" xfId="0" applyFont="1" applyFill="1" applyBorder="1" applyAlignment="1">
      <alignment horizontal="center" vertical="center" wrapText="1"/>
    </xf>
    <xf numFmtId="0" fontId="24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/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4" fillId="0" borderId="23" xfId="0" applyFont="1" applyBorder="1" applyAlignment="1" applyProtection="1">
      <alignment horizontal="center" vertical="center"/>
      <protection locked="0"/>
    </xf>
    <xf numFmtId="49" fontId="24" fillId="0" borderId="23" xfId="0" applyNumberFormat="1" applyFont="1" applyBorder="1" applyAlignment="1" applyProtection="1">
      <alignment horizontal="left" vertical="center" wrapText="1"/>
      <protection locked="0"/>
    </xf>
    <xf numFmtId="0" fontId="24" fillId="0" borderId="23" xfId="0" applyFont="1" applyBorder="1" applyAlignment="1" applyProtection="1">
      <alignment horizontal="left" vertical="center" wrapText="1"/>
      <protection locked="0"/>
    </xf>
    <xf numFmtId="0" fontId="24" fillId="0" borderId="23" xfId="0" applyFont="1" applyBorder="1" applyAlignment="1" applyProtection="1">
      <alignment horizontal="center" vertical="center" wrapText="1"/>
      <protection locked="0"/>
    </xf>
    <xf numFmtId="167" fontId="24" fillId="0" borderId="23" xfId="0" applyNumberFormat="1" applyFont="1" applyBorder="1" applyAlignment="1" applyProtection="1">
      <alignment vertical="center"/>
      <protection locked="0"/>
    </xf>
    <xf numFmtId="4" fontId="24" fillId="3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  <protection locked="0"/>
    </xf>
    <xf numFmtId="0" fontId="25" fillId="3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>
      <alignment horizontal="center" vertical="center"/>
    </xf>
    <xf numFmtId="166" fontId="25" fillId="0" borderId="0" xfId="0" applyNumberFormat="1" applyFont="1" applyBorder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40" fillId="0" borderId="23" xfId="0" applyFont="1" applyBorder="1" applyAlignment="1" applyProtection="1">
      <alignment horizontal="center" vertical="center"/>
      <protection locked="0"/>
    </xf>
    <xf numFmtId="49" fontId="40" fillId="0" borderId="23" xfId="0" applyNumberFormat="1" applyFont="1" applyBorder="1" applyAlignment="1" applyProtection="1">
      <alignment horizontal="left" vertical="center" wrapText="1"/>
      <protection locked="0"/>
    </xf>
    <xf numFmtId="0" fontId="40" fillId="0" borderId="23" xfId="0" applyFont="1" applyBorder="1" applyAlignment="1" applyProtection="1">
      <alignment horizontal="left" vertical="center" wrapText="1"/>
      <protection locked="0"/>
    </xf>
    <xf numFmtId="0" fontId="40" fillId="0" borderId="23" xfId="0" applyFont="1" applyBorder="1" applyAlignment="1" applyProtection="1">
      <alignment horizontal="center" vertical="center" wrapText="1"/>
      <protection locked="0"/>
    </xf>
    <xf numFmtId="167" fontId="40" fillId="0" borderId="23" xfId="0" applyNumberFormat="1" applyFont="1" applyBorder="1" applyAlignment="1" applyProtection="1">
      <alignment vertical="center"/>
      <protection locked="0"/>
    </xf>
    <xf numFmtId="4" fontId="40" fillId="3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  <protection locked="0"/>
    </xf>
    <xf numFmtId="0" fontId="41" fillId="0" borderId="3" xfId="0" applyFont="1" applyBorder="1" applyAlignment="1">
      <alignment vertical="center"/>
    </xf>
    <xf numFmtId="0" fontId="40" fillId="3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26</v>
      </c>
      <c r="AR10" s="22"/>
      <c r="BE10" s="31"/>
      <c r="BS10" s="19" t="s">
        <v>6</v>
      </c>
    </row>
    <row r="11" s="1" customFormat="1" ht="18.48" customHeight="1">
      <c r="B11" s="22"/>
      <c r="E11" s="27" t="s">
        <v>27</v>
      </c>
      <c r="AK11" s="32" t="s">
        <v>28</v>
      </c>
      <c r="AN11" s="27" t="s">
        <v>29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30</v>
      </c>
      <c r="AK13" s="32" t="s">
        <v>25</v>
      </c>
      <c r="AN13" s="34" t="s">
        <v>31</v>
      </c>
      <c r="AR13" s="22"/>
      <c r="BE13" s="31"/>
      <c r="BS13" s="19" t="s">
        <v>6</v>
      </c>
    </row>
    <row r="14">
      <c r="B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N14" s="34" t="s">
        <v>31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32</v>
      </c>
      <c r="AK16" s="32" t="s">
        <v>25</v>
      </c>
      <c r="AN16" s="27" t="s">
        <v>33</v>
      </c>
      <c r="AR16" s="22"/>
      <c r="BE16" s="31"/>
      <c r="BS16" s="19" t="s">
        <v>3</v>
      </c>
    </row>
    <row r="17" s="1" customFormat="1" ht="18.48" customHeight="1">
      <c r="B17" s="22"/>
      <c r="E17" s="27" t="s">
        <v>34</v>
      </c>
      <c r="AK17" s="32" t="s">
        <v>28</v>
      </c>
      <c r="AN17" s="27" t="s">
        <v>35</v>
      </c>
      <c r="AR17" s="22"/>
      <c r="BE17" s="31"/>
      <c r="BS17" s="19" t="s">
        <v>36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37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21</v>
      </c>
      <c r="AK20" s="32" t="s">
        <v>28</v>
      </c>
      <c r="AN20" s="27" t="s">
        <v>1</v>
      </c>
      <c r="AR20" s="22"/>
      <c r="BE20" s="31"/>
      <c r="BS20" s="19" t="s">
        <v>36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38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1" customFormat="1" ht="14.4" customHeight="1">
      <c r="B26" s="22"/>
      <c r="D26" s="38" t="s">
        <v>39</v>
      </c>
      <c r="AK26" s="39">
        <f>ROUND(AG94,2)</f>
        <v>0</v>
      </c>
      <c r="AL26" s="1"/>
      <c r="AM26" s="1"/>
      <c r="AN26" s="1"/>
      <c r="AO26" s="1"/>
      <c r="AR26" s="22"/>
      <c r="BE26" s="31"/>
    </row>
    <row r="27" s="1" customFormat="1" ht="14.4" customHeight="1">
      <c r="B27" s="22"/>
      <c r="D27" s="38" t="s">
        <v>40</v>
      </c>
      <c r="AK27" s="39">
        <f>ROUND(AG100, 2)</f>
        <v>0</v>
      </c>
      <c r="AL27" s="39"/>
      <c r="AM27" s="39"/>
      <c r="AN27" s="39"/>
      <c r="AO27" s="39"/>
      <c r="AR27" s="22"/>
      <c r="BE27" s="31"/>
    </row>
    <row r="28" s="2" customFormat="1" ht="6.96" customHeight="1">
      <c r="A28" s="40"/>
      <c r="B28" s="41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1"/>
      <c r="BE28" s="31"/>
    </row>
    <row r="29" s="2" customFormat="1" ht="25.92" customHeight="1">
      <c r="A29" s="40"/>
      <c r="B29" s="41"/>
      <c r="C29" s="40"/>
      <c r="D29" s="42" t="s">
        <v>41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ROUND(AK26 + AK27, 2)</f>
        <v>0</v>
      </c>
      <c r="AL29" s="43"/>
      <c r="AM29" s="43"/>
      <c r="AN29" s="43"/>
      <c r="AO29" s="43"/>
      <c r="AP29" s="40"/>
      <c r="AQ29" s="40"/>
      <c r="AR29" s="41"/>
      <c r="BE29" s="31"/>
    </row>
    <row r="30" s="2" customFormat="1" ht="6.96" customHeight="1">
      <c r="A30" s="40"/>
      <c r="B30" s="41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1"/>
      <c r="BE30" s="31"/>
    </row>
    <row r="31" s="2" customFormat="1">
      <c r="A31" s="40"/>
      <c r="B31" s="41"/>
      <c r="C31" s="40"/>
      <c r="D31" s="40"/>
      <c r="E31" s="40"/>
      <c r="F31" s="40"/>
      <c r="G31" s="40"/>
      <c r="H31" s="40"/>
      <c r="I31" s="40"/>
      <c r="J31" s="40"/>
      <c r="K31" s="40"/>
      <c r="L31" s="45" t="s">
        <v>42</v>
      </c>
      <c r="M31" s="45"/>
      <c r="N31" s="45"/>
      <c r="O31" s="45"/>
      <c r="P31" s="45"/>
      <c r="Q31" s="40"/>
      <c r="R31" s="40"/>
      <c r="S31" s="40"/>
      <c r="T31" s="40"/>
      <c r="U31" s="40"/>
      <c r="V31" s="40"/>
      <c r="W31" s="45" t="s">
        <v>43</v>
      </c>
      <c r="X31" s="45"/>
      <c r="Y31" s="45"/>
      <c r="Z31" s="45"/>
      <c r="AA31" s="45"/>
      <c r="AB31" s="45"/>
      <c r="AC31" s="45"/>
      <c r="AD31" s="45"/>
      <c r="AE31" s="45"/>
      <c r="AF31" s="40"/>
      <c r="AG31" s="40"/>
      <c r="AH31" s="40"/>
      <c r="AI31" s="40"/>
      <c r="AJ31" s="40"/>
      <c r="AK31" s="45" t="s">
        <v>44</v>
      </c>
      <c r="AL31" s="45"/>
      <c r="AM31" s="45"/>
      <c r="AN31" s="45"/>
      <c r="AO31" s="45"/>
      <c r="AP31" s="40"/>
      <c r="AQ31" s="40"/>
      <c r="AR31" s="41"/>
      <c r="BE31" s="31"/>
    </row>
    <row r="32" s="3" customFormat="1" ht="14.4" customHeight="1">
      <c r="A32" s="3"/>
      <c r="B32" s="46"/>
      <c r="C32" s="3"/>
      <c r="D32" s="32" t="s">
        <v>45</v>
      </c>
      <c r="E32" s="3"/>
      <c r="F32" s="32" t="s">
        <v>46</v>
      </c>
      <c r="G32" s="3"/>
      <c r="H32" s="3"/>
      <c r="I32" s="3"/>
      <c r="J32" s="3"/>
      <c r="K32" s="3"/>
      <c r="L32" s="47">
        <v>0.20999999999999999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8">
        <f>ROUND(AZ94 + SUM(CD100:CD104),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8">
        <f>ROUND(AV94 + SUM(BY100:BY104), 2)</f>
        <v>0</v>
      </c>
      <c r="AL32" s="3"/>
      <c r="AM32" s="3"/>
      <c r="AN32" s="3"/>
      <c r="AO32" s="3"/>
      <c r="AP32" s="3"/>
      <c r="AQ32" s="3"/>
      <c r="AR32" s="46"/>
      <c r="BE32" s="49"/>
    </row>
    <row r="33" s="3" customFormat="1" ht="14.4" customHeight="1">
      <c r="A33" s="3"/>
      <c r="B33" s="46"/>
      <c r="C33" s="3"/>
      <c r="D33" s="3"/>
      <c r="E33" s="3"/>
      <c r="F33" s="32" t="s">
        <v>47</v>
      </c>
      <c r="G33" s="3"/>
      <c r="H33" s="3"/>
      <c r="I33" s="3"/>
      <c r="J33" s="3"/>
      <c r="K33" s="3"/>
      <c r="L33" s="47">
        <v>0.12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8">
        <f>ROUND(BA94 + SUM(CE100:CE104),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8">
        <f>ROUND(AW94 + SUM(BZ100:BZ104), 2)</f>
        <v>0</v>
      </c>
      <c r="AL33" s="3"/>
      <c r="AM33" s="3"/>
      <c r="AN33" s="3"/>
      <c r="AO33" s="3"/>
      <c r="AP33" s="3"/>
      <c r="AQ33" s="3"/>
      <c r="AR33" s="46"/>
      <c r="BE33" s="49"/>
    </row>
    <row r="34" hidden="1" s="3" customFormat="1" ht="14.4" customHeight="1">
      <c r="A34" s="3"/>
      <c r="B34" s="46"/>
      <c r="C34" s="3"/>
      <c r="D34" s="3"/>
      <c r="E34" s="3"/>
      <c r="F34" s="32" t="s">
        <v>48</v>
      </c>
      <c r="G34" s="3"/>
      <c r="H34" s="3"/>
      <c r="I34" s="3"/>
      <c r="J34" s="3"/>
      <c r="K34" s="3"/>
      <c r="L34" s="47">
        <v>0.20999999999999999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48">
        <f>ROUND(BB94 + SUM(CF100:CF104), 2)</f>
        <v>0</v>
      </c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48">
        <v>0</v>
      </c>
      <c r="AL34" s="3"/>
      <c r="AM34" s="3"/>
      <c r="AN34" s="3"/>
      <c r="AO34" s="3"/>
      <c r="AP34" s="3"/>
      <c r="AQ34" s="3"/>
      <c r="AR34" s="46"/>
      <c r="BE34" s="49"/>
    </row>
    <row r="35" hidden="1" s="3" customFormat="1" ht="14.4" customHeight="1">
      <c r="A35" s="3"/>
      <c r="B35" s="46"/>
      <c r="C35" s="3"/>
      <c r="D35" s="3"/>
      <c r="E35" s="3"/>
      <c r="F35" s="32" t="s">
        <v>49</v>
      </c>
      <c r="G35" s="3"/>
      <c r="H35" s="3"/>
      <c r="I35" s="3"/>
      <c r="J35" s="3"/>
      <c r="K35" s="3"/>
      <c r="L35" s="47">
        <v>0.12</v>
      </c>
      <c r="M35" s="3"/>
      <c r="N35" s="3"/>
      <c r="O35" s="3"/>
      <c r="P35" s="3"/>
      <c r="Q35" s="3"/>
      <c r="R35" s="3"/>
      <c r="S35" s="3"/>
      <c r="T35" s="3"/>
      <c r="U35" s="3"/>
      <c r="V35" s="3"/>
      <c r="W35" s="48">
        <f>ROUND(BC94 + SUM(CG100:CG104), 2)</f>
        <v>0</v>
      </c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48">
        <v>0</v>
      </c>
      <c r="AL35" s="3"/>
      <c r="AM35" s="3"/>
      <c r="AN35" s="3"/>
      <c r="AO35" s="3"/>
      <c r="AP35" s="3"/>
      <c r="AQ35" s="3"/>
      <c r="AR35" s="46"/>
      <c r="BE35" s="3"/>
    </row>
    <row r="36" hidden="1" s="3" customFormat="1" ht="14.4" customHeight="1">
      <c r="A36" s="3"/>
      <c r="B36" s="46"/>
      <c r="C36" s="3"/>
      <c r="D36" s="3"/>
      <c r="E36" s="3"/>
      <c r="F36" s="32" t="s">
        <v>50</v>
      </c>
      <c r="G36" s="3"/>
      <c r="H36" s="3"/>
      <c r="I36" s="3"/>
      <c r="J36" s="3"/>
      <c r="K36" s="3"/>
      <c r="L36" s="47">
        <v>0</v>
      </c>
      <c r="M36" s="3"/>
      <c r="N36" s="3"/>
      <c r="O36" s="3"/>
      <c r="P36" s="3"/>
      <c r="Q36" s="3"/>
      <c r="R36" s="3"/>
      <c r="S36" s="3"/>
      <c r="T36" s="3"/>
      <c r="U36" s="3"/>
      <c r="V36" s="3"/>
      <c r="W36" s="48">
        <f>ROUND(BD94 + SUM(CH100:CH104), 2)</f>
        <v>0</v>
      </c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48">
        <v>0</v>
      </c>
      <c r="AL36" s="3"/>
      <c r="AM36" s="3"/>
      <c r="AN36" s="3"/>
      <c r="AO36" s="3"/>
      <c r="AP36" s="3"/>
      <c r="AQ36" s="3"/>
      <c r="AR36" s="46"/>
      <c r="BE36" s="3"/>
    </row>
    <row r="37" s="2" customFormat="1" ht="6.96" customHeight="1">
      <c r="A37" s="40"/>
      <c r="B37" s="41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1"/>
      <c r="BE37" s="40"/>
    </row>
    <row r="38" s="2" customFormat="1" ht="25.92" customHeight="1">
      <c r="A38" s="40"/>
      <c r="B38" s="41"/>
      <c r="C38" s="50"/>
      <c r="D38" s="51" t="s">
        <v>51</v>
      </c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3" t="s">
        <v>52</v>
      </c>
      <c r="U38" s="52"/>
      <c r="V38" s="52"/>
      <c r="W38" s="52"/>
      <c r="X38" s="54" t="s">
        <v>53</v>
      </c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5">
        <f>SUM(AK29:AK36)</f>
        <v>0</v>
      </c>
      <c r="AL38" s="52"/>
      <c r="AM38" s="52"/>
      <c r="AN38" s="52"/>
      <c r="AO38" s="56"/>
      <c r="AP38" s="50"/>
      <c r="AQ38" s="50"/>
      <c r="AR38" s="41"/>
      <c r="BE38" s="40"/>
    </row>
    <row r="39" s="2" customFormat="1" ht="6.96" customHeight="1">
      <c r="A39" s="40"/>
      <c r="B39" s="41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1"/>
      <c r="BE39" s="40"/>
    </row>
    <row r="40" s="2" customFormat="1" ht="14.4" customHeight="1">
      <c r="A40" s="40"/>
      <c r="B40" s="41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1"/>
      <c r="BE40" s="40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7"/>
      <c r="D49" s="58" t="s">
        <v>54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55</v>
      </c>
      <c r="AI49" s="59"/>
      <c r="AJ49" s="59"/>
      <c r="AK49" s="59"/>
      <c r="AL49" s="59"/>
      <c r="AM49" s="59"/>
      <c r="AN49" s="59"/>
      <c r="AO49" s="59"/>
      <c r="AR49" s="57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40"/>
      <c r="B60" s="41"/>
      <c r="C60" s="40"/>
      <c r="D60" s="60" t="s">
        <v>56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0" t="s">
        <v>57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0" t="s">
        <v>56</v>
      </c>
      <c r="AI60" s="43"/>
      <c r="AJ60" s="43"/>
      <c r="AK60" s="43"/>
      <c r="AL60" s="43"/>
      <c r="AM60" s="60" t="s">
        <v>57</v>
      </c>
      <c r="AN60" s="43"/>
      <c r="AO60" s="43"/>
      <c r="AP60" s="40"/>
      <c r="AQ60" s="40"/>
      <c r="AR60" s="41"/>
      <c r="BE60" s="40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40"/>
      <c r="B64" s="41"/>
      <c r="C64" s="40"/>
      <c r="D64" s="58" t="s">
        <v>58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8" t="s">
        <v>59</v>
      </c>
      <c r="AI64" s="61"/>
      <c r="AJ64" s="61"/>
      <c r="AK64" s="61"/>
      <c r="AL64" s="61"/>
      <c r="AM64" s="61"/>
      <c r="AN64" s="61"/>
      <c r="AO64" s="61"/>
      <c r="AP64" s="40"/>
      <c r="AQ64" s="40"/>
      <c r="AR64" s="41"/>
      <c r="BE64" s="40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40"/>
      <c r="B75" s="41"/>
      <c r="C75" s="40"/>
      <c r="D75" s="60" t="s">
        <v>56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0" t="s">
        <v>57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0" t="s">
        <v>56</v>
      </c>
      <c r="AI75" s="43"/>
      <c r="AJ75" s="43"/>
      <c r="AK75" s="43"/>
      <c r="AL75" s="43"/>
      <c r="AM75" s="60" t="s">
        <v>57</v>
      </c>
      <c r="AN75" s="43"/>
      <c r="AO75" s="43"/>
      <c r="AP75" s="40"/>
      <c r="AQ75" s="40"/>
      <c r="AR75" s="41"/>
      <c r="BE75" s="40"/>
    </row>
    <row r="76" s="2" customFormat="1">
      <c r="A76" s="40"/>
      <c r="B76" s="41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1"/>
      <c r="BE76" s="40"/>
    </row>
    <row r="77" s="2" customFormat="1" ht="6.96" customHeight="1">
      <c r="A77" s="40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1"/>
      <c r="BE77" s="40"/>
    </row>
    <row r="81" s="2" customFormat="1" ht="6.96" customHeight="1">
      <c r="A81" s="40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1"/>
      <c r="BE81" s="40"/>
    </row>
    <row r="82" s="2" customFormat="1" ht="24.96" customHeight="1">
      <c r="A82" s="40"/>
      <c r="B82" s="41"/>
      <c r="C82" s="23" t="s">
        <v>60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1"/>
      <c r="BE82" s="40"/>
    </row>
    <row r="83" s="2" customFormat="1" ht="6.96" customHeight="1">
      <c r="A83" s="40"/>
      <c r="B83" s="41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1"/>
      <c r="BE83" s="40"/>
    </row>
    <row r="84" s="4" customFormat="1" ht="12" customHeight="1">
      <c r="A84" s="4"/>
      <c r="B84" s="66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223012B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6"/>
      <c r="BE84" s="4"/>
    </row>
    <row r="85" s="5" customFormat="1" ht="36.96" customHeight="1">
      <c r="A85" s="5"/>
      <c r="B85" s="67"/>
      <c r="C85" s="68" t="s">
        <v>16</v>
      </c>
      <c r="D85" s="5"/>
      <c r="E85" s="5"/>
      <c r="F85" s="5"/>
      <c r="G85" s="5"/>
      <c r="H85" s="5"/>
      <c r="I85" s="5"/>
      <c r="J85" s="5"/>
      <c r="K85" s="5"/>
      <c r="L85" s="69" t="str">
        <f>K6</f>
        <v>Vypracování PD na opravu most. objektů v JMK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7"/>
      <c r="BE85" s="5"/>
    </row>
    <row r="86" s="2" customFormat="1" ht="6.96" customHeight="1">
      <c r="A86" s="40"/>
      <c r="B86" s="41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1"/>
      <c r="BE86" s="40"/>
    </row>
    <row r="87" s="2" customFormat="1" ht="12" customHeight="1">
      <c r="A87" s="40"/>
      <c r="B87" s="41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0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1" t="str">
        <f>IF(AN8= "","",AN8)</f>
        <v>25. 9. 2023</v>
      </c>
      <c r="AN87" s="71"/>
      <c r="AO87" s="40"/>
      <c r="AP87" s="40"/>
      <c r="AQ87" s="40"/>
      <c r="AR87" s="41"/>
      <c r="BE87" s="40"/>
    </row>
    <row r="88" s="2" customFormat="1" ht="6.96" customHeight="1">
      <c r="A88" s="40"/>
      <c r="B88" s="41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1"/>
      <c r="BE88" s="40"/>
    </row>
    <row r="89" s="2" customFormat="1" ht="25.65" customHeight="1">
      <c r="A89" s="40"/>
      <c r="B89" s="41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4" t="str">
        <f>IF(E11= "","",E11)</f>
        <v>Správa železnic, s.o.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72" t="str">
        <f>IF(E17="","",E17)</f>
        <v>F-PROJEKT-DOPRAVNÍ STAVBY s.r.o.</v>
      </c>
      <c r="AN89" s="4"/>
      <c r="AO89" s="4"/>
      <c r="AP89" s="4"/>
      <c r="AQ89" s="40"/>
      <c r="AR89" s="41"/>
      <c r="AS89" s="73" t="s">
        <v>61</v>
      </c>
      <c r="AT89" s="74"/>
      <c r="AU89" s="75"/>
      <c r="AV89" s="75"/>
      <c r="AW89" s="75"/>
      <c r="AX89" s="75"/>
      <c r="AY89" s="75"/>
      <c r="AZ89" s="75"/>
      <c r="BA89" s="75"/>
      <c r="BB89" s="75"/>
      <c r="BC89" s="75"/>
      <c r="BD89" s="76"/>
      <c r="BE89" s="40"/>
    </row>
    <row r="90" s="2" customFormat="1" ht="15.15" customHeight="1">
      <c r="A90" s="40"/>
      <c r="B90" s="41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4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37</v>
      </c>
      <c r="AJ90" s="40"/>
      <c r="AK90" s="40"/>
      <c r="AL90" s="40"/>
      <c r="AM90" s="72" t="str">
        <f>IF(E20="","",E20)</f>
        <v xml:space="preserve"> </v>
      </c>
      <c r="AN90" s="4"/>
      <c r="AO90" s="4"/>
      <c r="AP90" s="4"/>
      <c r="AQ90" s="40"/>
      <c r="AR90" s="41"/>
      <c r="AS90" s="77"/>
      <c r="AT90" s="78"/>
      <c r="AU90" s="79"/>
      <c r="AV90" s="79"/>
      <c r="AW90" s="79"/>
      <c r="AX90" s="79"/>
      <c r="AY90" s="79"/>
      <c r="AZ90" s="79"/>
      <c r="BA90" s="79"/>
      <c r="BB90" s="79"/>
      <c r="BC90" s="79"/>
      <c r="BD90" s="80"/>
      <c r="BE90" s="40"/>
    </row>
    <row r="91" s="2" customFormat="1" ht="10.8" customHeight="1">
      <c r="A91" s="40"/>
      <c r="B91" s="41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1"/>
      <c r="AS91" s="77"/>
      <c r="AT91" s="78"/>
      <c r="AU91" s="79"/>
      <c r="AV91" s="79"/>
      <c r="AW91" s="79"/>
      <c r="AX91" s="79"/>
      <c r="AY91" s="79"/>
      <c r="AZ91" s="79"/>
      <c r="BA91" s="79"/>
      <c r="BB91" s="79"/>
      <c r="BC91" s="79"/>
      <c r="BD91" s="80"/>
      <c r="BE91" s="40"/>
    </row>
    <row r="92" s="2" customFormat="1" ht="29.28" customHeight="1">
      <c r="A92" s="40"/>
      <c r="B92" s="41"/>
      <c r="C92" s="81" t="s">
        <v>62</v>
      </c>
      <c r="D92" s="82"/>
      <c r="E92" s="82"/>
      <c r="F92" s="82"/>
      <c r="G92" s="82"/>
      <c r="H92" s="83"/>
      <c r="I92" s="84" t="s">
        <v>63</v>
      </c>
      <c r="J92" s="82"/>
      <c r="K92" s="82"/>
      <c r="L92" s="82"/>
      <c r="M92" s="82"/>
      <c r="N92" s="82"/>
      <c r="O92" s="82"/>
      <c r="P92" s="82"/>
      <c r="Q92" s="82"/>
      <c r="R92" s="82"/>
      <c r="S92" s="82"/>
      <c r="T92" s="82"/>
      <c r="U92" s="82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5" t="s">
        <v>64</v>
      </c>
      <c r="AH92" s="82"/>
      <c r="AI92" s="82"/>
      <c r="AJ92" s="82"/>
      <c r="AK92" s="82"/>
      <c r="AL92" s="82"/>
      <c r="AM92" s="82"/>
      <c r="AN92" s="84" t="s">
        <v>65</v>
      </c>
      <c r="AO92" s="82"/>
      <c r="AP92" s="86"/>
      <c r="AQ92" s="87" t="s">
        <v>66</v>
      </c>
      <c r="AR92" s="41"/>
      <c r="AS92" s="88" t="s">
        <v>67</v>
      </c>
      <c r="AT92" s="89" t="s">
        <v>68</v>
      </c>
      <c r="AU92" s="89" t="s">
        <v>69</v>
      </c>
      <c r="AV92" s="89" t="s">
        <v>70</v>
      </c>
      <c r="AW92" s="89" t="s">
        <v>71</v>
      </c>
      <c r="AX92" s="89" t="s">
        <v>72</v>
      </c>
      <c r="AY92" s="89" t="s">
        <v>73</v>
      </c>
      <c r="AZ92" s="89" t="s">
        <v>74</v>
      </c>
      <c r="BA92" s="89" t="s">
        <v>75</v>
      </c>
      <c r="BB92" s="89" t="s">
        <v>76</v>
      </c>
      <c r="BC92" s="89" t="s">
        <v>77</v>
      </c>
      <c r="BD92" s="90" t="s">
        <v>78</v>
      </c>
      <c r="BE92" s="40"/>
    </row>
    <row r="93" s="2" customFormat="1" ht="10.8" customHeight="1">
      <c r="A93" s="40"/>
      <c r="B93" s="41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1"/>
      <c r="AS93" s="91"/>
      <c r="AT93" s="92"/>
      <c r="AU93" s="92"/>
      <c r="AV93" s="92"/>
      <c r="AW93" s="92"/>
      <c r="AX93" s="92"/>
      <c r="AY93" s="92"/>
      <c r="AZ93" s="92"/>
      <c r="BA93" s="92"/>
      <c r="BB93" s="92"/>
      <c r="BC93" s="92"/>
      <c r="BD93" s="93"/>
      <c r="BE93" s="40"/>
    </row>
    <row r="94" s="6" customFormat="1" ht="32.4" customHeight="1">
      <c r="A94" s="6"/>
      <c r="B94" s="94"/>
      <c r="C94" s="95" t="s">
        <v>79</v>
      </c>
      <c r="D94" s="96"/>
      <c r="E94" s="96"/>
      <c r="F94" s="96"/>
      <c r="G94" s="96"/>
      <c r="H94" s="96"/>
      <c r="I94" s="96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96"/>
      <c r="U94" s="96"/>
      <c r="V94" s="96"/>
      <c r="W94" s="96"/>
      <c r="X94" s="96"/>
      <c r="Y94" s="96"/>
      <c r="Z94" s="96"/>
      <c r="AA94" s="96"/>
      <c r="AB94" s="96"/>
      <c r="AC94" s="96"/>
      <c r="AD94" s="96"/>
      <c r="AE94" s="96"/>
      <c r="AF94" s="96"/>
      <c r="AG94" s="97">
        <f>ROUND(AG95,2)</f>
        <v>0</v>
      </c>
      <c r="AH94" s="97"/>
      <c r="AI94" s="97"/>
      <c r="AJ94" s="97"/>
      <c r="AK94" s="97"/>
      <c r="AL94" s="97"/>
      <c r="AM94" s="97"/>
      <c r="AN94" s="98">
        <f>SUM(AG94,AT94)</f>
        <v>0</v>
      </c>
      <c r="AO94" s="98"/>
      <c r="AP94" s="98"/>
      <c r="AQ94" s="99" t="s">
        <v>1</v>
      </c>
      <c r="AR94" s="94"/>
      <c r="AS94" s="100">
        <f>ROUND(AS95,2)</f>
        <v>0</v>
      </c>
      <c r="AT94" s="101">
        <f>ROUND(SUM(AV94:AW94),2)</f>
        <v>0</v>
      </c>
      <c r="AU94" s="102">
        <f>ROUND(AU95,5)</f>
        <v>0</v>
      </c>
      <c r="AV94" s="101">
        <f>ROUND(AZ94*L32,2)</f>
        <v>0</v>
      </c>
      <c r="AW94" s="101">
        <f>ROUND(BA94*L33,2)</f>
        <v>0</v>
      </c>
      <c r="AX94" s="101">
        <f>ROUND(BB94*L32,2)</f>
        <v>0</v>
      </c>
      <c r="AY94" s="101">
        <f>ROUND(BC94*L33,2)</f>
        <v>0</v>
      </c>
      <c r="AZ94" s="101">
        <f>ROUND(AZ95,2)</f>
        <v>0</v>
      </c>
      <c r="BA94" s="101">
        <f>ROUND(BA95,2)</f>
        <v>0</v>
      </c>
      <c r="BB94" s="101">
        <f>ROUND(BB95,2)</f>
        <v>0</v>
      </c>
      <c r="BC94" s="101">
        <f>ROUND(BC95,2)</f>
        <v>0</v>
      </c>
      <c r="BD94" s="103">
        <f>ROUND(BD95,2)</f>
        <v>0</v>
      </c>
      <c r="BE94" s="6"/>
      <c r="BS94" s="104" t="s">
        <v>80</v>
      </c>
      <c r="BT94" s="104" t="s">
        <v>81</v>
      </c>
      <c r="BU94" s="105" t="s">
        <v>82</v>
      </c>
      <c r="BV94" s="104" t="s">
        <v>83</v>
      </c>
      <c r="BW94" s="104" t="s">
        <v>4</v>
      </c>
      <c r="BX94" s="104" t="s">
        <v>84</v>
      </c>
      <c r="CL94" s="104" t="s">
        <v>1</v>
      </c>
    </row>
    <row r="95" s="7" customFormat="1" ht="37.5" customHeight="1">
      <c r="A95" s="7"/>
      <c r="B95" s="106"/>
      <c r="C95" s="107"/>
      <c r="D95" s="108" t="s">
        <v>85</v>
      </c>
      <c r="E95" s="108"/>
      <c r="F95" s="108"/>
      <c r="G95" s="108"/>
      <c r="H95" s="108"/>
      <c r="I95" s="109"/>
      <c r="J95" s="108" t="s">
        <v>86</v>
      </c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8"/>
      <c r="Z95" s="108"/>
      <c r="AA95" s="108"/>
      <c r="AB95" s="108"/>
      <c r="AC95" s="108"/>
      <c r="AD95" s="108"/>
      <c r="AE95" s="108"/>
      <c r="AF95" s="108"/>
      <c r="AG95" s="110">
        <f>ROUND(SUM(AG96:AG98),2)</f>
        <v>0</v>
      </c>
      <c r="AH95" s="109"/>
      <c r="AI95" s="109"/>
      <c r="AJ95" s="109"/>
      <c r="AK95" s="109"/>
      <c r="AL95" s="109"/>
      <c r="AM95" s="109"/>
      <c r="AN95" s="111">
        <f>SUM(AG95,AT95)</f>
        <v>0</v>
      </c>
      <c r="AO95" s="109"/>
      <c r="AP95" s="109"/>
      <c r="AQ95" s="112" t="s">
        <v>87</v>
      </c>
      <c r="AR95" s="106"/>
      <c r="AS95" s="113">
        <f>ROUND(SUM(AS96:AS98),2)</f>
        <v>0</v>
      </c>
      <c r="AT95" s="114">
        <f>ROUND(SUM(AV95:AW95),2)</f>
        <v>0</v>
      </c>
      <c r="AU95" s="115">
        <f>ROUND(SUM(AU96:AU98),5)</f>
        <v>0</v>
      </c>
      <c r="AV95" s="114">
        <f>ROUND(AZ95*L32,2)</f>
        <v>0</v>
      </c>
      <c r="AW95" s="114">
        <f>ROUND(BA95*L33,2)</f>
        <v>0</v>
      </c>
      <c r="AX95" s="114">
        <f>ROUND(BB95*L32,2)</f>
        <v>0</v>
      </c>
      <c r="AY95" s="114">
        <f>ROUND(BC95*L33,2)</f>
        <v>0</v>
      </c>
      <c r="AZ95" s="114">
        <f>ROUND(SUM(AZ96:AZ98),2)</f>
        <v>0</v>
      </c>
      <c r="BA95" s="114">
        <f>ROUND(SUM(BA96:BA98),2)</f>
        <v>0</v>
      </c>
      <c r="BB95" s="114">
        <f>ROUND(SUM(BB96:BB98),2)</f>
        <v>0</v>
      </c>
      <c r="BC95" s="114">
        <f>ROUND(SUM(BC96:BC98),2)</f>
        <v>0</v>
      </c>
      <c r="BD95" s="116">
        <f>ROUND(SUM(BD96:BD98),2)</f>
        <v>0</v>
      </c>
      <c r="BE95" s="7"/>
      <c r="BS95" s="117" t="s">
        <v>80</v>
      </c>
      <c r="BT95" s="117" t="s">
        <v>88</v>
      </c>
      <c r="BU95" s="117" t="s">
        <v>82</v>
      </c>
      <c r="BV95" s="117" t="s">
        <v>83</v>
      </c>
      <c r="BW95" s="117" t="s">
        <v>89</v>
      </c>
      <c r="BX95" s="117" t="s">
        <v>4</v>
      </c>
      <c r="CL95" s="117" t="s">
        <v>1</v>
      </c>
      <c r="CM95" s="117" t="s">
        <v>90</v>
      </c>
    </row>
    <row r="96" s="4" customFormat="1" ht="16.5" customHeight="1">
      <c r="A96" s="118" t="s">
        <v>91</v>
      </c>
      <c r="B96" s="66"/>
      <c r="C96" s="10"/>
      <c r="D96" s="10"/>
      <c r="E96" s="119" t="s">
        <v>92</v>
      </c>
      <c r="F96" s="119"/>
      <c r="G96" s="119"/>
      <c r="H96" s="119"/>
      <c r="I96" s="119"/>
      <c r="J96" s="10"/>
      <c r="K96" s="119" t="s">
        <v>93</v>
      </c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0">
        <f>'D.2.1.1 - Kolejový svršek'!J32</f>
        <v>0</v>
      </c>
      <c r="AH96" s="10"/>
      <c r="AI96" s="10"/>
      <c r="AJ96" s="10"/>
      <c r="AK96" s="10"/>
      <c r="AL96" s="10"/>
      <c r="AM96" s="10"/>
      <c r="AN96" s="120">
        <f>SUM(AG96,AT96)</f>
        <v>0</v>
      </c>
      <c r="AO96" s="10"/>
      <c r="AP96" s="10"/>
      <c r="AQ96" s="121" t="s">
        <v>94</v>
      </c>
      <c r="AR96" s="66"/>
      <c r="AS96" s="122">
        <v>0</v>
      </c>
      <c r="AT96" s="123">
        <f>ROUND(SUM(AV96:AW96),2)</f>
        <v>0</v>
      </c>
      <c r="AU96" s="124">
        <f>'D.2.1.1 - Kolejový svršek'!P123</f>
        <v>0</v>
      </c>
      <c r="AV96" s="123">
        <f>'D.2.1.1 - Kolejový svršek'!J35</f>
        <v>0</v>
      </c>
      <c r="AW96" s="123">
        <f>'D.2.1.1 - Kolejový svršek'!J36</f>
        <v>0</v>
      </c>
      <c r="AX96" s="123">
        <f>'D.2.1.1 - Kolejový svršek'!J37</f>
        <v>0</v>
      </c>
      <c r="AY96" s="123">
        <f>'D.2.1.1 - Kolejový svršek'!J38</f>
        <v>0</v>
      </c>
      <c r="AZ96" s="123">
        <f>'D.2.1.1 - Kolejový svršek'!F35</f>
        <v>0</v>
      </c>
      <c r="BA96" s="123">
        <f>'D.2.1.1 - Kolejový svršek'!F36</f>
        <v>0</v>
      </c>
      <c r="BB96" s="123">
        <f>'D.2.1.1 - Kolejový svršek'!F37</f>
        <v>0</v>
      </c>
      <c r="BC96" s="123">
        <f>'D.2.1.1 - Kolejový svršek'!F38</f>
        <v>0</v>
      </c>
      <c r="BD96" s="125">
        <f>'D.2.1.1 - Kolejový svršek'!F39</f>
        <v>0</v>
      </c>
      <c r="BE96" s="4"/>
      <c r="BT96" s="27" t="s">
        <v>90</v>
      </c>
      <c r="BV96" s="27" t="s">
        <v>83</v>
      </c>
      <c r="BW96" s="27" t="s">
        <v>95</v>
      </c>
      <c r="BX96" s="27" t="s">
        <v>89</v>
      </c>
      <c r="CL96" s="27" t="s">
        <v>1</v>
      </c>
    </row>
    <row r="97" s="4" customFormat="1" ht="16.5" customHeight="1">
      <c r="A97" s="118" t="s">
        <v>91</v>
      </c>
      <c r="B97" s="66"/>
      <c r="C97" s="10"/>
      <c r="D97" s="10"/>
      <c r="E97" s="119" t="s">
        <v>96</v>
      </c>
      <c r="F97" s="119"/>
      <c r="G97" s="119"/>
      <c r="H97" s="119"/>
      <c r="I97" s="119"/>
      <c r="J97" s="10"/>
      <c r="K97" s="119" t="s">
        <v>97</v>
      </c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0">
        <f>'D.2.1.4 - Oprava propustku'!J32</f>
        <v>0</v>
      </c>
      <c r="AH97" s="10"/>
      <c r="AI97" s="10"/>
      <c r="AJ97" s="10"/>
      <c r="AK97" s="10"/>
      <c r="AL97" s="10"/>
      <c r="AM97" s="10"/>
      <c r="AN97" s="120">
        <f>SUM(AG97,AT97)</f>
        <v>0</v>
      </c>
      <c r="AO97" s="10"/>
      <c r="AP97" s="10"/>
      <c r="AQ97" s="121" t="s">
        <v>94</v>
      </c>
      <c r="AR97" s="66"/>
      <c r="AS97" s="122">
        <v>0</v>
      </c>
      <c r="AT97" s="123">
        <f>ROUND(SUM(AV97:AW97),2)</f>
        <v>0</v>
      </c>
      <c r="AU97" s="124">
        <f>'D.2.1.4 - Oprava propustku'!P132</f>
        <v>0</v>
      </c>
      <c r="AV97" s="123">
        <f>'D.2.1.4 - Oprava propustku'!J35</f>
        <v>0</v>
      </c>
      <c r="AW97" s="123">
        <f>'D.2.1.4 - Oprava propustku'!J36</f>
        <v>0</v>
      </c>
      <c r="AX97" s="123">
        <f>'D.2.1.4 - Oprava propustku'!J37</f>
        <v>0</v>
      </c>
      <c r="AY97" s="123">
        <f>'D.2.1.4 - Oprava propustku'!J38</f>
        <v>0</v>
      </c>
      <c r="AZ97" s="123">
        <f>'D.2.1.4 - Oprava propustku'!F35</f>
        <v>0</v>
      </c>
      <c r="BA97" s="123">
        <f>'D.2.1.4 - Oprava propustku'!F36</f>
        <v>0</v>
      </c>
      <c r="BB97" s="123">
        <f>'D.2.1.4 - Oprava propustku'!F37</f>
        <v>0</v>
      </c>
      <c r="BC97" s="123">
        <f>'D.2.1.4 - Oprava propustku'!F38</f>
        <v>0</v>
      </c>
      <c r="BD97" s="125">
        <f>'D.2.1.4 - Oprava propustku'!F39</f>
        <v>0</v>
      </c>
      <c r="BE97" s="4"/>
      <c r="BT97" s="27" t="s">
        <v>90</v>
      </c>
      <c r="BV97" s="27" t="s">
        <v>83</v>
      </c>
      <c r="BW97" s="27" t="s">
        <v>98</v>
      </c>
      <c r="BX97" s="27" t="s">
        <v>89</v>
      </c>
      <c r="CL97" s="27" t="s">
        <v>1</v>
      </c>
    </row>
    <row r="98" s="4" customFormat="1" ht="16.5" customHeight="1">
      <c r="A98" s="118" t="s">
        <v>91</v>
      </c>
      <c r="B98" s="66"/>
      <c r="C98" s="10"/>
      <c r="D98" s="10"/>
      <c r="E98" s="119" t="s">
        <v>99</v>
      </c>
      <c r="F98" s="119"/>
      <c r="G98" s="119"/>
      <c r="H98" s="119"/>
      <c r="I98" s="119"/>
      <c r="J98" s="10"/>
      <c r="K98" s="119" t="s">
        <v>100</v>
      </c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0">
        <f>'VRN - Vedlejší rozpočtové...'!J32</f>
        <v>0</v>
      </c>
      <c r="AH98" s="10"/>
      <c r="AI98" s="10"/>
      <c r="AJ98" s="10"/>
      <c r="AK98" s="10"/>
      <c r="AL98" s="10"/>
      <c r="AM98" s="10"/>
      <c r="AN98" s="120">
        <f>SUM(AG98,AT98)</f>
        <v>0</v>
      </c>
      <c r="AO98" s="10"/>
      <c r="AP98" s="10"/>
      <c r="AQ98" s="121" t="s">
        <v>94</v>
      </c>
      <c r="AR98" s="66"/>
      <c r="AS98" s="126">
        <v>0</v>
      </c>
      <c r="AT98" s="127">
        <f>ROUND(SUM(AV98:AW98),2)</f>
        <v>0</v>
      </c>
      <c r="AU98" s="128">
        <f>'VRN - Vedlejší rozpočtové...'!P126</f>
        <v>0</v>
      </c>
      <c r="AV98" s="127">
        <f>'VRN - Vedlejší rozpočtové...'!J35</f>
        <v>0</v>
      </c>
      <c r="AW98" s="127">
        <f>'VRN - Vedlejší rozpočtové...'!J36</f>
        <v>0</v>
      </c>
      <c r="AX98" s="127">
        <f>'VRN - Vedlejší rozpočtové...'!J37</f>
        <v>0</v>
      </c>
      <c r="AY98" s="127">
        <f>'VRN - Vedlejší rozpočtové...'!J38</f>
        <v>0</v>
      </c>
      <c r="AZ98" s="127">
        <f>'VRN - Vedlejší rozpočtové...'!F35</f>
        <v>0</v>
      </c>
      <c r="BA98" s="127">
        <f>'VRN - Vedlejší rozpočtové...'!F36</f>
        <v>0</v>
      </c>
      <c r="BB98" s="127">
        <f>'VRN - Vedlejší rozpočtové...'!F37</f>
        <v>0</v>
      </c>
      <c r="BC98" s="127">
        <f>'VRN - Vedlejší rozpočtové...'!F38</f>
        <v>0</v>
      </c>
      <c r="BD98" s="129">
        <f>'VRN - Vedlejší rozpočtové...'!F39</f>
        <v>0</v>
      </c>
      <c r="BE98" s="4"/>
      <c r="BT98" s="27" t="s">
        <v>90</v>
      </c>
      <c r="BV98" s="27" t="s">
        <v>83</v>
      </c>
      <c r="BW98" s="27" t="s">
        <v>101</v>
      </c>
      <c r="BX98" s="27" t="s">
        <v>89</v>
      </c>
      <c r="CL98" s="27" t="s">
        <v>1</v>
      </c>
    </row>
    <row r="99">
      <c r="B99" s="22"/>
      <c r="AR99" s="22"/>
    </row>
    <row r="100" s="2" customFormat="1" ht="30" customHeight="1">
      <c r="A100" s="40"/>
      <c r="B100" s="41"/>
      <c r="C100" s="95" t="s">
        <v>102</v>
      </c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98">
        <f>ROUND(SUM(AG101:AG104), 2)</f>
        <v>0</v>
      </c>
      <c r="AH100" s="98"/>
      <c r="AI100" s="98"/>
      <c r="AJ100" s="98"/>
      <c r="AK100" s="98"/>
      <c r="AL100" s="98"/>
      <c r="AM100" s="98"/>
      <c r="AN100" s="98">
        <f>ROUND(SUM(AN101:AN104), 2)</f>
        <v>0</v>
      </c>
      <c r="AO100" s="98"/>
      <c r="AP100" s="98"/>
      <c r="AQ100" s="130"/>
      <c r="AR100" s="41"/>
      <c r="AS100" s="88" t="s">
        <v>103</v>
      </c>
      <c r="AT100" s="89" t="s">
        <v>104</v>
      </c>
      <c r="AU100" s="89" t="s">
        <v>45</v>
      </c>
      <c r="AV100" s="90" t="s">
        <v>68</v>
      </c>
      <c r="AW100" s="40"/>
      <c r="AX100" s="40"/>
      <c r="AY100" s="40"/>
      <c r="AZ100" s="40"/>
      <c r="BA100" s="40"/>
      <c r="BB100" s="40"/>
      <c r="BC100" s="40"/>
      <c r="BD100" s="40"/>
      <c r="BE100" s="40"/>
    </row>
    <row r="101" s="2" customFormat="1" ht="19.92" customHeight="1">
      <c r="A101" s="40"/>
      <c r="B101" s="41"/>
      <c r="C101" s="40"/>
      <c r="D101" s="131" t="s">
        <v>105</v>
      </c>
      <c r="E101" s="131"/>
      <c r="F101" s="131"/>
      <c r="G101" s="131"/>
      <c r="H101" s="131"/>
      <c r="I101" s="131"/>
      <c r="J101" s="131"/>
      <c r="K101" s="131"/>
      <c r="L101" s="131"/>
      <c r="M101" s="131"/>
      <c r="N101" s="131"/>
      <c r="O101" s="131"/>
      <c r="P101" s="131"/>
      <c r="Q101" s="131"/>
      <c r="R101" s="131"/>
      <c r="S101" s="131"/>
      <c r="T101" s="131"/>
      <c r="U101" s="131"/>
      <c r="V101" s="131"/>
      <c r="W101" s="131"/>
      <c r="X101" s="131"/>
      <c r="Y101" s="131"/>
      <c r="Z101" s="131"/>
      <c r="AA101" s="131"/>
      <c r="AB101" s="131"/>
      <c r="AC101" s="40"/>
      <c r="AD101" s="40"/>
      <c r="AE101" s="40"/>
      <c r="AF101" s="40"/>
      <c r="AG101" s="132">
        <f>ROUND(AG94 * AS101, 2)</f>
        <v>0</v>
      </c>
      <c r="AH101" s="120"/>
      <c r="AI101" s="120"/>
      <c r="AJ101" s="120"/>
      <c r="AK101" s="120"/>
      <c r="AL101" s="120"/>
      <c r="AM101" s="120"/>
      <c r="AN101" s="120">
        <f>ROUND(AG101 + AV101, 2)</f>
        <v>0</v>
      </c>
      <c r="AO101" s="120"/>
      <c r="AP101" s="120"/>
      <c r="AQ101" s="40"/>
      <c r="AR101" s="41"/>
      <c r="AS101" s="133">
        <v>0</v>
      </c>
      <c r="AT101" s="134" t="s">
        <v>106</v>
      </c>
      <c r="AU101" s="134" t="s">
        <v>46</v>
      </c>
      <c r="AV101" s="125">
        <f>ROUND(IF(AU101="základní",AG101*L32,IF(AU101="snížená",AG101*L33,0)), 2)</f>
        <v>0</v>
      </c>
      <c r="AW101" s="40"/>
      <c r="AX101" s="40"/>
      <c r="AY101" s="40"/>
      <c r="AZ101" s="40"/>
      <c r="BA101" s="40"/>
      <c r="BB101" s="40"/>
      <c r="BC101" s="40"/>
      <c r="BD101" s="40"/>
      <c r="BE101" s="40"/>
      <c r="BV101" s="19" t="s">
        <v>107</v>
      </c>
      <c r="BY101" s="135">
        <f>IF(AU101="základní",AV101,0)</f>
        <v>0</v>
      </c>
      <c r="BZ101" s="135">
        <f>IF(AU101="snížená",AV101,0)</f>
        <v>0</v>
      </c>
      <c r="CA101" s="135">
        <v>0</v>
      </c>
      <c r="CB101" s="135">
        <v>0</v>
      </c>
      <c r="CC101" s="135">
        <v>0</v>
      </c>
      <c r="CD101" s="135">
        <f>IF(AU101="základní",AG101,0)</f>
        <v>0</v>
      </c>
      <c r="CE101" s="135">
        <f>IF(AU101="snížená",AG101,0)</f>
        <v>0</v>
      </c>
      <c r="CF101" s="135">
        <f>IF(AU101="zákl. přenesená",AG101,0)</f>
        <v>0</v>
      </c>
      <c r="CG101" s="135">
        <f>IF(AU101="sníž. přenesená",AG101,0)</f>
        <v>0</v>
      </c>
      <c r="CH101" s="135">
        <f>IF(AU101="nulová",AG101,0)</f>
        <v>0</v>
      </c>
      <c r="CI101" s="19">
        <f>IF(AU101="základní",1,IF(AU101="snížená",2,IF(AU101="zákl. přenesená",4,IF(AU101="sníž. přenesená",5,3))))</f>
        <v>1</v>
      </c>
      <c r="CJ101" s="19">
        <f>IF(AT101="stavební čast",1,IF(AT101="investiční čast",2,3))</f>
        <v>1</v>
      </c>
      <c r="CK101" s="19" t="str">
        <f>IF(D101="Vyplň vlastní","","x")</f>
        <v>x</v>
      </c>
    </row>
    <row r="102" s="2" customFormat="1" ht="19.92" customHeight="1">
      <c r="A102" s="40"/>
      <c r="B102" s="41"/>
      <c r="C102" s="40"/>
      <c r="D102" s="136" t="s">
        <v>108</v>
      </c>
      <c r="E102" s="131"/>
      <c r="F102" s="131"/>
      <c r="G102" s="131"/>
      <c r="H102" s="131"/>
      <c r="I102" s="131"/>
      <c r="J102" s="131"/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40"/>
      <c r="AD102" s="40"/>
      <c r="AE102" s="40"/>
      <c r="AF102" s="40"/>
      <c r="AG102" s="132">
        <f>ROUND(AG94 * AS102, 2)</f>
        <v>0</v>
      </c>
      <c r="AH102" s="120"/>
      <c r="AI102" s="120"/>
      <c r="AJ102" s="120"/>
      <c r="AK102" s="120"/>
      <c r="AL102" s="120"/>
      <c r="AM102" s="120"/>
      <c r="AN102" s="120">
        <f>ROUND(AG102 + AV102, 2)</f>
        <v>0</v>
      </c>
      <c r="AO102" s="120"/>
      <c r="AP102" s="120"/>
      <c r="AQ102" s="40"/>
      <c r="AR102" s="41"/>
      <c r="AS102" s="133">
        <v>0</v>
      </c>
      <c r="AT102" s="134" t="s">
        <v>106</v>
      </c>
      <c r="AU102" s="134" t="s">
        <v>46</v>
      </c>
      <c r="AV102" s="125">
        <f>ROUND(IF(AU102="základní",AG102*L32,IF(AU102="snížená",AG102*L33,0)), 2)</f>
        <v>0</v>
      </c>
      <c r="AW102" s="40"/>
      <c r="AX102" s="40"/>
      <c r="AY102" s="40"/>
      <c r="AZ102" s="40"/>
      <c r="BA102" s="40"/>
      <c r="BB102" s="40"/>
      <c r="BC102" s="40"/>
      <c r="BD102" s="40"/>
      <c r="BE102" s="40"/>
      <c r="BV102" s="19" t="s">
        <v>109</v>
      </c>
      <c r="BY102" s="135">
        <f>IF(AU102="základní",AV102,0)</f>
        <v>0</v>
      </c>
      <c r="BZ102" s="135">
        <f>IF(AU102="snížená",AV102,0)</f>
        <v>0</v>
      </c>
      <c r="CA102" s="135">
        <v>0</v>
      </c>
      <c r="CB102" s="135">
        <v>0</v>
      </c>
      <c r="CC102" s="135">
        <v>0</v>
      </c>
      <c r="CD102" s="135">
        <f>IF(AU102="základní",AG102,0)</f>
        <v>0</v>
      </c>
      <c r="CE102" s="135">
        <f>IF(AU102="snížená",AG102,0)</f>
        <v>0</v>
      </c>
      <c r="CF102" s="135">
        <f>IF(AU102="zákl. přenesená",AG102,0)</f>
        <v>0</v>
      </c>
      <c r="CG102" s="135">
        <f>IF(AU102="sníž. přenesená",AG102,0)</f>
        <v>0</v>
      </c>
      <c r="CH102" s="135">
        <f>IF(AU102="nulová",AG102,0)</f>
        <v>0</v>
      </c>
      <c r="CI102" s="19">
        <f>IF(AU102="základní",1,IF(AU102="snížená",2,IF(AU102="zákl. přenesená",4,IF(AU102="sníž. přenesená",5,3))))</f>
        <v>1</v>
      </c>
      <c r="CJ102" s="19">
        <f>IF(AT102="stavební čast",1,IF(AT102="investiční čast",2,3))</f>
        <v>1</v>
      </c>
      <c r="CK102" s="19" t="str">
        <f>IF(D102="Vyplň vlastní","","x")</f>
        <v/>
      </c>
    </row>
    <row r="103" s="2" customFormat="1" ht="19.92" customHeight="1">
      <c r="A103" s="40"/>
      <c r="B103" s="41"/>
      <c r="C103" s="40"/>
      <c r="D103" s="136" t="s">
        <v>108</v>
      </c>
      <c r="E103" s="131"/>
      <c r="F103" s="131"/>
      <c r="G103" s="131"/>
      <c r="H103" s="131"/>
      <c r="I103" s="131"/>
      <c r="J103" s="131"/>
      <c r="K103" s="131"/>
      <c r="L103" s="131"/>
      <c r="M103" s="131"/>
      <c r="N103" s="131"/>
      <c r="O103" s="131"/>
      <c r="P103" s="131"/>
      <c r="Q103" s="131"/>
      <c r="R103" s="131"/>
      <c r="S103" s="131"/>
      <c r="T103" s="131"/>
      <c r="U103" s="131"/>
      <c r="V103" s="131"/>
      <c r="W103" s="131"/>
      <c r="X103" s="131"/>
      <c r="Y103" s="131"/>
      <c r="Z103" s="131"/>
      <c r="AA103" s="131"/>
      <c r="AB103" s="131"/>
      <c r="AC103" s="40"/>
      <c r="AD103" s="40"/>
      <c r="AE103" s="40"/>
      <c r="AF103" s="40"/>
      <c r="AG103" s="132">
        <f>ROUND(AG94 * AS103, 2)</f>
        <v>0</v>
      </c>
      <c r="AH103" s="120"/>
      <c r="AI103" s="120"/>
      <c r="AJ103" s="120"/>
      <c r="AK103" s="120"/>
      <c r="AL103" s="120"/>
      <c r="AM103" s="120"/>
      <c r="AN103" s="120">
        <f>ROUND(AG103 + AV103, 2)</f>
        <v>0</v>
      </c>
      <c r="AO103" s="120"/>
      <c r="AP103" s="120"/>
      <c r="AQ103" s="40"/>
      <c r="AR103" s="41"/>
      <c r="AS103" s="133">
        <v>0</v>
      </c>
      <c r="AT103" s="134" t="s">
        <v>106</v>
      </c>
      <c r="AU103" s="134" t="s">
        <v>46</v>
      </c>
      <c r="AV103" s="125">
        <f>ROUND(IF(AU103="základní",AG103*L32,IF(AU103="snížená",AG103*L33,0)), 2)</f>
        <v>0</v>
      </c>
      <c r="AW103" s="40"/>
      <c r="AX103" s="40"/>
      <c r="AY103" s="40"/>
      <c r="AZ103" s="40"/>
      <c r="BA103" s="40"/>
      <c r="BB103" s="40"/>
      <c r="BC103" s="40"/>
      <c r="BD103" s="40"/>
      <c r="BE103" s="40"/>
      <c r="BV103" s="19" t="s">
        <v>109</v>
      </c>
      <c r="BY103" s="135">
        <f>IF(AU103="základní",AV103,0)</f>
        <v>0</v>
      </c>
      <c r="BZ103" s="135">
        <f>IF(AU103="snížená",AV103,0)</f>
        <v>0</v>
      </c>
      <c r="CA103" s="135">
        <v>0</v>
      </c>
      <c r="CB103" s="135">
        <v>0</v>
      </c>
      <c r="CC103" s="135">
        <v>0</v>
      </c>
      <c r="CD103" s="135">
        <f>IF(AU103="základní",AG103,0)</f>
        <v>0</v>
      </c>
      <c r="CE103" s="135">
        <f>IF(AU103="snížená",AG103,0)</f>
        <v>0</v>
      </c>
      <c r="CF103" s="135">
        <f>IF(AU103="zákl. přenesená",AG103,0)</f>
        <v>0</v>
      </c>
      <c r="CG103" s="135">
        <f>IF(AU103="sníž. přenesená",AG103,0)</f>
        <v>0</v>
      </c>
      <c r="CH103" s="135">
        <f>IF(AU103="nulová",AG103,0)</f>
        <v>0</v>
      </c>
      <c r="CI103" s="19">
        <f>IF(AU103="základní",1,IF(AU103="snížená",2,IF(AU103="zákl. přenesená",4,IF(AU103="sníž. přenesená",5,3))))</f>
        <v>1</v>
      </c>
      <c r="CJ103" s="19">
        <f>IF(AT103="stavební čast",1,IF(AT103="investiční čast",2,3))</f>
        <v>1</v>
      </c>
      <c r="CK103" s="19" t="str">
        <f>IF(D103="Vyplň vlastní","","x")</f>
        <v/>
      </c>
    </row>
    <row r="104" s="2" customFormat="1" ht="19.92" customHeight="1">
      <c r="A104" s="40"/>
      <c r="B104" s="41"/>
      <c r="C104" s="40"/>
      <c r="D104" s="136" t="s">
        <v>108</v>
      </c>
      <c r="E104" s="131"/>
      <c r="F104" s="131"/>
      <c r="G104" s="131"/>
      <c r="H104" s="131"/>
      <c r="I104" s="131"/>
      <c r="J104" s="131"/>
      <c r="K104" s="131"/>
      <c r="L104" s="131"/>
      <c r="M104" s="131"/>
      <c r="N104" s="131"/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40"/>
      <c r="AD104" s="40"/>
      <c r="AE104" s="40"/>
      <c r="AF104" s="40"/>
      <c r="AG104" s="132">
        <f>ROUND(AG94 * AS104, 2)</f>
        <v>0</v>
      </c>
      <c r="AH104" s="120"/>
      <c r="AI104" s="120"/>
      <c r="AJ104" s="120"/>
      <c r="AK104" s="120"/>
      <c r="AL104" s="120"/>
      <c r="AM104" s="120"/>
      <c r="AN104" s="120">
        <f>ROUND(AG104 + AV104, 2)</f>
        <v>0</v>
      </c>
      <c r="AO104" s="120"/>
      <c r="AP104" s="120"/>
      <c r="AQ104" s="40"/>
      <c r="AR104" s="41"/>
      <c r="AS104" s="137">
        <v>0</v>
      </c>
      <c r="AT104" s="138" t="s">
        <v>106</v>
      </c>
      <c r="AU104" s="138" t="s">
        <v>46</v>
      </c>
      <c r="AV104" s="129">
        <f>ROUND(IF(AU104="základní",AG104*L32,IF(AU104="snížená",AG104*L33,0)), 2)</f>
        <v>0</v>
      </c>
      <c r="AW104" s="40"/>
      <c r="AX104" s="40"/>
      <c r="AY104" s="40"/>
      <c r="AZ104" s="40"/>
      <c r="BA104" s="40"/>
      <c r="BB104" s="40"/>
      <c r="BC104" s="40"/>
      <c r="BD104" s="40"/>
      <c r="BE104" s="40"/>
      <c r="BV104" s="19" t="s">
        <v>109</v>
      </c>
      <c r="BY104" s="135">
        <f>IF(AU104="základní",AV104,0)</f>
        <v>0</v>
      </c>
      <c r="BZ104" s="135">
        <f>IF(AU104="snížená",AV104,0)</f>
        <v>0</v>
      </c>
      <c r="CA104" s="135">
        <v>0</v>
      </c>
      <c r="CB104" s="135">
        <v>0</v>
      </c>
      <c r="CC104" s="135">
        <v>0</v>
      </c>
      <c r="CD104" s="135">
        <f>IF(AU104="základní",AG104,0)</f>
        <v>0</v>
      </c>
      <c r="CE104" s="135">
        <f>IF(AU104="snížená",AG104,0)</f>
        <v>0</v>
      </c>
      <c r="CF104" s="135">
        <f>IF(AU104="zákl. přenesená",AG104,0)</f>
        <v>0</v>
      </c>
      <c r="CG104" s="135">
        <f>IF(AU104="sníž. přenesená",AG104,0)</f>
        <v>0</v>
      </c>
      <c r="CH104" s="135">
        <f>IF(AU104="nulová",AG104,0)</f>
        <v>0</v>
      </c>
      <c r="CI104" s="19">
        <f>IF(AU104="základní",1,IF(AU104="snížená",2,IF(AU104="zákl. přenesená",4,IF(AU104="sníž. přenesená",5,3))))</f>
        <v>1</v>
      </c>
      <c r="CJ104" s="19">
        <f>IF(AT104="stavební čast",1,IF(AT104="investiční čast",2,3))</f>
        <v>1</v>
      </c>
      <c r="CK104" s="19" t="str">
        <f>IF(D104="Vyplň vlastní","","x")</f>
        <v/>
      </c>
    </row>
    <row r="105" s="2" customFormat="1" ht="10.8" customHeight="1">
      <c r="A105" s="40"/>
      <c r="B105" s="41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41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</row>
    <row r="106" s="2" customFormat="1" ht="30" customHeight="1">
      <c r="A106" s="40"/>
      <c r="B106" s="41"/>
      <c r="C106" s="139" t="s">
        <v>110</v>
      </c>
      <c r="D106" s="140"/>
      <c r="E106" s="140"/>
      <c r="F106" s="140"/>
      <c r="G106" s="140"/>
      <c r="H106" s="140"/>
      <c r="I106" s="140"/>
      <c r="J106" s="140"/>
      <c r="K106" s="140"/>
      <c r="L106" s="140"/>
      <c r="M106" s="140"/>
      <c r="N106" s="140"/>
      <c r="O106" s="140"/>
      <c r="P106" s="140"/>
      <c r="Q106" s="140"/>
      <c r="R106" s="140"/>
      <c r="S106" s="140"/>
      <c r="T106" s="140"/>
      <c r="U106" s="140"/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/>
      <c r="AF106" s="140"/>
      <c r="AG106" s="141">
        <f>ROUND(AG94 + AG100, 2)</f>
        <v>0</v>
      </c>
      <c r="AH106" s="141"/>
      <c r="AI106" s="141"/>
      <c r="AJ106" s="141"/>
      <c r="AK106" s="141"/>
      <c r="AL106" s="141"/>
      <c r="AM106" s="141"/>
      <c r="AN106" s="141">
        <f>ROUND(AN94 + AN100, 2)</f>
        <v>0</v>
      </c>
      <c r="AO106" s="141"/>
      <c r="AP106" s="141"/>
      <c r="AQ106" s="140"/>
      <c r="AR106" s="41"/>
      <c r="AS106" s="40"/>
      <c r="AT106" s="40"/>
      <c r="AU106" s="40"/>
      <c r="AV106" s="40"/>
      <c r="AW106" s="40"/>
      <c r="AX106" s="40"/>
      <c r="AY106" s="40"/>
      <c r="AZ106" s="40"/>
      <c r="BA106" s="40"/>
      <c r="BB106" s="40"/>
      <c r="BC106" s="40"/>
      <c r="BD106" s="40"/>
      <c r="BE106" s="40"/>
    </row>
    <row r="107" s="2" customFormat="1" ht="6.96" customHeight="1">
      <c r="A107" s="40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3"/>
      <c r="S107" s="63"/>
      <c r="T107" s="63"/>
      <c r="U107" s="63"/>
      <c r="V107" s="63"/>
      <c r="W107" s="63"/>
      <c r="X107" s="63"/>
      <c r="Y107" s="63"/>
      <c r="Z107" s="63"/>
      <c r="AA107" s="63"/>
      <c r="AB107" s="63"/>
      <c r="AC107" s="63"/>
      <c r="AD107" s="63"/>
      <c r="AE107" s="63"/>
      <c r="AF107" s="63"/>
      <c r="AG107" s="63"/>
      <c r="AH107" s="63"/>
      <c r="AI107" s="63"/>
      <c r="AJ107" s="63"/>
      <c r="AK107" s="63"/>
      <c r="AL107" s="63"/>
      <c r="AM107" s="63"/>
      <c r="AN107" s="63"/>
      <c r="AO107" s="63"/>
      <c r="AP107" s="63"/>
      <c r="AQ107" s="63"/>
      <c r="AR107" s="41"/>
      <c r="AS107" s="40"/>
      <c r="AT107" s="40"/>
      <c r="AU107" s="40"/>
      <c r="AV107" s="40"/>
      <c r="AW107" s="40"/>
      <c r="AX107" s="40"/>
      <c r="AY107" s="40"/>
      <c r="AZ107" s="40"/>
      <c r="BA107" s="40"/>
      <c r="BB107" s="40"/>
      <c r="BC107" s="40"/>
      <c r="BD107" s="40"/>
      <c r="BE107" s="40"/>
    </row>
  </sheetData>
  <mergeCells count="72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N95:AP95"/>
    <mergeCell ref="AG95:AM95"/>
    <mergeCell ref="J95:AF95"/>
    <mergeCell ref="D95:H95"/>
    <mergeCell ref="K96:AF96"/>
    <mergeCell ref="AG96:AM96"/>
    <mergeCell ref="AN96:AP96"/>
    <mergeCell ref="E96:I96"/>
    <mergeCell ref="AG97:AM97"/>
    <mergeCell ref="E97:I97"/>
    <mergeCell ref="K97:AF97"/>
    <mergeCell ref="AN97:AP97"/>
    <mergeCell ref="AN98:AP98"/>
    <mergeCell ref="AG98:AM98"/>
    <mergeCell ref="E98:I98"/>
    <mergeCell ref="K98:AF98"/>
    <mergeCell ref="D101:AB101"/>
    <mergeCell ref="AG101:AM101"/>
    <mergeCell ref="AN101:AP101"/>
    <mergeCell ref="D102:AB102"/>
    <mergeCell ref="AG102:AM102"/>
    <mergeCell ref="AN102:AP102"/>
    <mergeCell ref="D103:AB103"/>
    <mergeCell ref="AG103:AM103"/>
    <mergeCell ref="AN103:AP103"/>
    <mergeCell ref="D104:AB104"/>
    <mergeCell ref="AG104:AM104"/>
    <mergeCell ref="AN104:AP104"/>
    <mergeCell ref="AG94:AM94"/>
    <mergeCell ref="AN94:AP94"/>
    <mergeCell ref="AG100:AM100"/>
    <mergeCell ref="AN100:AP100"/>
    <mergeCell ref="AG106:AM106"/>
    <mergeCell ref="AN106:AP106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100:AU104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0:AT104">
      <formula1>"stavební čast, technologická čast, investiční čast"</formula1>
    </dataValidation>
  </dataValidations>
  <hyperlinks>
    <hyperlink ref="A96" location="'D.2.1.1 - Kolejový svršek'!C2" display="/"/>
    <hyperlink ref="A97" location="'D.2.1.4 - Oprava propustku'!C2" display="/"/>
    <hyperlink ref="A98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90</v>
      </c>
    </row>
    <row r="4" s="1" customFormat="1" ht="24.96" customHeight="1">
      <c r="B4" s="22"/>
      <c r="D4" s="23" t="s">
        <v>111</v>
      </c>
      <c r="L4" s="22"/>
      <c r="M4" s="142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43" t="str">
        <f>'Rekapitulace stavby'!K6</f>
        <v>Vypracování PD na opravu most. objektů v JMK</v>
      </c>
      <c r="F7" s="32"/>
      <c r="G7" s="32"/>
      <c r="H7" s="32"/>
      <c r="L7" s="22"/>
    </row>
    <row r="8" s="1" customFormat="1" ht="12" customHeight="1">
      <c r="B8" s="22"/>
      <c r="D8" s="32" t="s">
        <v>112</v>
      </c>
      <c r="L8" s="22"/>
    </row>
    <row r="9" s="2" customFormat="1" ht="16.5" customHeight="1">
      <c r="A9" s="40"/>
      <c r="B9" s="41"/>
      <c r="C9" s="40"/>
      <c r="D9" s="40"/>
      <c r="E9" s="143" t="s">
        <v>113</v>
      </c>
      <c r="F9" s="40"/>
      <c r="G9" s="40"/>
      <c r="H9" s="40"/>
      <c r="I9" s="40"/>
      <c r="J9" s="40"/>
      <c r="K9" s="40"/>
      <c r="L9" s="5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1"/>
      <c r="C10" s="40"/>
      <c r="D10" s="32" t="s">
        <v>114</v>
      </c>
      <c r="E10" s="40"/>
      <c r="F10" s="40"/>
      <c r="G10" s="40"/>
      <c r="H10" s="40"/>
      <c r="I10" s="40"/>
      <c r="J10" s="40"/>
      <c r="K10" s="40"/>
      <c r="L10" s="5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1"/>
      <c r="C11" s="40"/>
      <c r="D11" s="40"/>
      <c r="E11" s="69" t="s">
        <v>115</v>
      </c>
      <c r="F11" s="40"/>
      <c r="G11" s="40"/>
      <c r="H11" s="40"/>
      <c r="I11" s="40"/>
      <c r="J11" s="40"/>
      <c r="K11" s="40"/>
      <c r="L11" s="5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1"/>
      <c r="C12" s="40"/>
      <c r="D12" s="40"/>
      <c r="E12" s="40"/>
      <c r="F12" s="40"/>
      <c r="G12" s="40"/>
      <c r="H12" s="40"/>
      <c r="I12" s="40"/>
      <c r="J12" s="40"/>
      <c r="K12" s="40"/>
      <c r="L12" s="5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1"/>
      <c r="C13" s="40"/>
      <c r="D13" s="32" t="s">
        <v>18</v>
      </c>
      <c r="E13" s="40"/>
      <c r="F13" s="27" t="s">
        <v>1</v>
      </c>
      <c r="G13" s="40"/>
      <c r="H13" s="40"/>
      <c r="I13" s="32" t="s">
        <v>19</v>
      </c>
      <c r="J13" s="27" t="s">
        <v>1</v>
      </c>
      <c r="K13" s="40"/>
      <c r="L13" s="5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1"/>
      <c r="C14" s="40"/>
      <c r="D14" s="32" t="s">
        <v>20</v>
      </c>
      <c r="E14" s="40"/>
      <c r="F14" s="27" t="s">
        <v>116</v>
      </c>
      <c r="G14" s="40"/>
      <c r="H14" s="40"/>
      <c r="I14" s="32" t="s">
        <v>22</v>
      </c>
      <c r="J14" s="71" t="str">
        <f>'Rekapitulace stavby'!AN8</f>
        <v>25. 9. 2023</v>
      </c>
      <c r="K14" s="40"/>
      <c r="L14" s="5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1"/>
      <c r="C15" s="40"/>
      <c r="D15" s="40"/>
      <c r="E15" s="40"/>
      <c r="F15" s="40"/>
      <c r="G15" s="40"/>
      <c r="H15" s="40"/>
      <c r="I15" s="40"/>
      <c r="J15" s="40"/>
      <c r="K15" s="40"/>
      <c r="L15" s="5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1"/>
      <c r="C16" s="40"/>
      <c r="D16" s="32" t="s">
        <v>24</v>
      </c>
      <c r="E16" s="40"/>
      <c r="F16" s="40"/>
      <c r="G16" s="40"/>
      <c r="H16" s="40"/>
      <c r="I16" s="32" t="s">
        <v>25</v>
      </c>
      <c r="J16" s="27" t="s">
        <v>26</v>
      </c>
      <c r="K16" s="40"/>
      <c r="L16" s="5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1"/>
      <c r="C17" s="40"/>
      <c r="D17" s="40"/>
      <c r="E17" s="27" t="s">
        <v>27</v>
      </c>
      <c r="F17" s="40"/>
      <c r="G17" s="40"/>
      <c r="H17" s="40"/>
      <c r="I17" s="32" t="s">
        <v>28</v>
      </c>
      <c r="J17" s="27" t="s">
        <v>29</v>
      </c>
      <c r="K17" s="40"/>
      <c r="L17" s="5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1"/>
      <c r="C18" s="40"/>
      <c r="D18" s="40"/>
      <c r="E18" s="40"/>
      <c r="F18" s="40"/>
      <c r="G18" s="40"/>
      <c r="H18" s="40"/>
      <c r="I18" s="40"/>
      <c r="J18" s="40"/>
      <c r="K18" s="40"/>
      <c r="L18" s="5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1"/>
      <c r="C19" s="40"/>
      <c r="D19" s="32" t="s">
        <v>30</v>
      </c>
      <c r="E19" s="40"/>
      <c r="F19" s="40"/>
      <c r="G19" s="40"/>
      <c r="H19" s="40"/>
      <c r="I19" s="32" t="s">
        <v>25</v>
      </c>
      <c r="J19" s="33" t="str">
        <f>'Rekapitulace stavby'!AN13</f>
        <v>Vyplň údaj</v>
      </c>
      <c r="K19" s="40"/>
      <c r="L19" s="5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1"/>
      <c r="C20" s="40"/>
      <c r="D20" s="40"/>
      <c r="E20" s="33" t="str">
        <f>'Rekapitulace stavby'!E14</f>
        <v>Vyplň údaj</v>
      </c>
      <c r="F20" s="27"/>
      <c r="G20" s="27"/>
      <c r="H20" s="27"/>
      <c r="I20" s="32" t="s">
        <v>28</v>
      </c>
      <c r="J20" s="33" t="str">
        <f>'Rekapitulace stavby'!AN14</f>
        <v>Vyplň údaj</v>
      </c>
      <c r="K20" s="40"/>
      <c r="L20" s="5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1"/>
      <c r="C21" s="40"/>
      <c r="D21" s="40"/>
      <c r="E21" s="40"/>
      <c r="F21" s="40"/>
      <c r="G21" s="40"/>
      <c r="H21" s="40"/>
      <c r="I21" s="40"/>
      <c r="J21" s="40"/>
      <c r="K21" s="40"/>
      <c r="L21" s="5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1"/>
      <c r="C22" s="40"/>
      <c r="D22" s="32" t="s">
        <v>32</v>
      </c>
      <c r="E22" s="40"/>
      <c r="F22" s="40"/>
      <c r="G22" s="40"/>
      <c r="H22" s="40"/>
      <c r="I22" s="32" t="s">
        <v>25</v>
      </c>
      <c r="J22" s="27" t="s">
        <v>33</v>
      </c>
      <c r="K22" s="40"/>
      <c r="L22" s="5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1"/>
      <c r="C23" s="40"/>
      <c r="D23" s="40"/>
      <c r="E23" s="27" t="s">
        <v>34</v>
      </c>
      <c r="F23" s="40"/>
      <c r="G23" s="40"/>
      <c r="H23" s="40"/>
      <c r="I23" s="32" t="s">
        <v>28</v>
      </c>
      <c r="J23" s="27" t="s">
        <v>35</v>
      </c>
      <c r="K23" s="40"/>
      <c r="L23" s="5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1"/>
      <c r="C24" s="40"/>
      <c r="D24" s="40"/>
      <c r="E24" s="40"/>
      <c r="F24" s="40"/>
      <c r="G24" s="40"/>
      <c r="H24" s="40"/>
      <c r="I24" s="40"/>
      <c r="J24" s="40"/>
      <c r="K24" s="40"/>
      <c r="L24" s="5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1"/>
      <c r="C25" s="40"/>
      <c r="D25" s="32" t="s">
        <v>37</v>
      </c>
      <c r="E25" s="40"/>
      <c r="F25" s="40"/>
      <c r="G25" s="40"/>
      <c r="H25" s="40"/>
      <c r="I25" s="32" t="s">
        <v>25</v>
      </c>
      <c r="J25" s="27" t="str">
        <f>IF('Rekapitulace stavby'!AN19="","",'Rekapitulace stavby'!AN19)</f>
        <v/>
      </c>
      <c r="K25" s="40"/>
      <c r="L25" s="5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1"/>
      <c r="C26" s="40"/>
      <c r="D26" s="40"/>
      <c r="E26" s="27" t="str">
        <f>IF('Rekapitulace stavby'!E20="","",'Rekapitulace stavby'!E20)</f>
        <v xml:space="preserve"> </v>
      </c>
      <c r="F26" s="40"/>
      <c r="G26" s="40"/>
      <c r="H26" s="40"/>
      <c r="I26" s="32" t="s">
        <v>28</v>
      </c>
      <c r="J26" s="27" t="str">
        <f>IF('Rekapitulace stavby'!AN20="","",'Rekapitulace stavby'!AN20)</f>
        <v/>
      </c>
      <c r="K26" s="40"/>
      <c r="L26" s="5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1"/>
      <c r="C27" s="40"/>
      <c r="D27" s="40"/>
      <c r="E27" s="40"/>
      <c r="F27" s="40"/>
      <c r="G27" s="40"/>
      <c r="H27" s="40"/>
      <c r="I27" s="40"/>
      <c r="J27" s="40"/>
      <c r="K27" s="40"/>
      <c r="L27" s="5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1"/>
      <c r="C28" s="40"/>
      <c r="D28" s="32" t="s">
        <v>38</v>
      </c>
      <c r="E28" s="40"/>
      <c r="F28" s="40"/>
      <c r="G28" s="40"/>
      <c r="H28" s="40"/>
      <c r="I28" s="40"/>
      <c r="J28" s="40"/>
      <c r="K28" s="40"/>
      <c r="L28" s="5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4"/>
      <c r="B29" s="145"/>
      <c r="C29" s="144"/>
      <c r="D29" s="144"/>
      <c r="E29" s="36" t="s">
        <v>1</v>
      </c>
      <c r="F29" s="36"/>
      <c r="G29" s="36"/>
      <c r="H29" s="36"/>
      <c r="I29" s="144"/>
      <c r="J29" s="144"/>
      <c r="K29" s="144"/>
      <c r="L29" s="146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40"/>
      <c r="B30" s="41"/>
      <c r="C30" s="40"/>
      <c r="D30" s="40"/>
      <c r="E30" s="40"/>
      <c r="F30" s="40"/>
      <c r="G30" s="40"/>
      <c r="H30" s="40"/>
      <c r="I30" s="40"/>
      <c r="J30" s="40"/>
      <c r="K30" s="40"/>
      <c r="L30" s="5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1"/>
      <c r="C31" s="40"/>
      <c r="D31" s="92"/>
      <c r="E31" s="92"/>
      <c r="F31" s="92"/>
      <c r="G31" s="92"/>
      <c r="H31" s="92"/>
      <c r="I31" s="92"/>
      <c r="J31" s="92"/>
      <c r="K31" s="92"/>
      <c r="L31" s="5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1"/>
      <c r="C32" s="40"/>
      <c r="D32" s="147" t="s">
        <v>41</v>
      </c>
      <c r="E32" s="40"/>
      <c r="F32" s="40"/>
      <c r="G32" s="40"/>
      <c r="H32" s="40"/>
      <c r="I32" s="40"/>
      <c r="J32" s="98">
        <f>ROUND(J123, 2)</f>
        <v>0</v>
      </c>
      <c r="K32" s="40"/>
      <c r="L32" s="5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1"/>
      <c r="C33" s="40"/>
      <c r="D33" s="92"/>
      <c r="E33" s="92"/>
      <c r="F33" s="92"/>
      <c r="G33" s="92"/>
      <c r="H33" s="92"/>
      <c r="I33" s="92"/>
      <c r="J33" s="92"/>
      <c r="K33" s="92"/>
      <c r="L33" s="5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1"/>
      <c r="C34" s="40"/>
      <c r="D34" s="40"/>
      <c r="E34" s="40"/>
      <c r="F34" s="45" t="s">
        <v>43</v>
      </c>
      <c r="G34" s="40"/>
      <c r="H34" s="40"/>
      <c r="I34" s="45" t="s">
        <v>42</v>
      </c>
      <c r="J34" s="45" t="s">
        <v>44</v>
      </c>
      <c r="K34" s="40"/>
      <c r="L34" s="5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1"/>
      <c r="C35" s="40"/>
      <c r="D35" s="148" t="s">
        <v>45</v>
      </c>
      <c r="E35" s="32" t="s">
        <v>46</v>
      </c>
      <c r="F35" s="149">
        <f>ROUND((SUM(BE123:BE174)),  2)</f>
        <v>0</v>
      </c>
      <c r="G35" s="40"/>
      <c r="H35" s="40"/>
      <c r="I35" s="150">
        <v>0.20999999999999999</v>
      </c>
      <c r="J35" s="149">
        <f>ROUND(((SUM(BE123:BE174))*I35),  2)</f>
        <v>0</v>
      </c>
      <c r="K35" s="40"/>
      <c r="L35" s="5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1"/>
      <c r="C36" s="40"/>
      <c r="D36" s="40"/>
      <c r="E36" s="32" t="s">
        <v>47</v>
      </c>
      <c r="F36" s="149">
        <f>ROUND((SUM(BF123:BF174)),  2)</f>
        <v>0</v>
      </c>
      <c r="G36" s="40"/>
      <c r="H36" s="40"/>
      <c r="I36" s="150">
        <v>0.12</v>
      </c>
      <c r="J36" s="149">
        <f>ROUND(((SUM(BF123:BF174))*I36),  2)</f>
        <v>0</v>
      </c>
      <c r="K36" s="40"/>
      <c r="L36" s="5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1"/>
      <c r="C37" s="40"/>
      <c r="D37" s="40"/>
      <c r="E37" s="32" t="s">
        <v>48</v>
      </c>
      <c r="F37" s="149">
        <f>ROUND((SUM(BG123:BG174)),  2)</f>
        <v>0</v>
      </c>
      <c r="G37" s="40"/>
      <c r="H37" s="40"/>
      <c r="I37" s="150">
        <v>0.20999999999999999</v>
      </c>
      <c r="J37" s="149">
        <f>0</f>
        <v>0</v>
      </c>
      <c r="K37" s="40"/>
      <c r="L37" s="5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1"/>
      <c r="C38" s="40"/>
      <c r="D38" s="40"/>
      <c r="E38" s="32" t="s">
        <v>49</v>
      </c>
      <c r="F38" s="149">
        <f>ROUND((SUM(BH123:BH174)),  2)</f>
        <v>0</v>
      </c>
      <c r="G38" s="40"/>
      <c r="H38" s="40"/>
      <c r="I38" s="150">
        <v>0.12</v>
      </c>
      <c r="J38" s="149">
        <f>0</f>
        <v>0</v>
      </c>
      <c r="K38" s="40"/>
      <c r="L38" s="5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1"/>
      <c r="C39" s="40"/>
      <c r="D39" s="40"/>
      <c r="E39" s="32" t="s">
        <v>50</v>
      </c>
      <c r="F39" s="149">
        <f>ROUND((SUM(BI123:BI174)),  2)</f>
        <v>0</v>
      </c>
      <c r="G39" s="40"/>
      <c r="H39" s="40"/>
      <c r="I39" s="150">
        <v>0</v>
      </c>
      <c r="J39" s="149">
        <f>0</f>
        <v>0</v>
      </c>
      <c r="K39" s="40"/>
      <c r="L39" s="5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1"/>
      <c r="C40" s="40"/>
      <c r="D40" s="40"/>
      <c r="E40" s="40"/>
      <c r="F40" s="40"/>
      <c r="G40" s="40"/>
      <c r="H40" s="40"/>
      <c r="I40" s="40"/>
      <c r="J40" s="40"/>
      <c r="K40" s="40"/>
      <c r="L40" s="5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1"/>
      <c r="C41" s="140"/>
      <c r="D41" s="151" t="s">
        <v>51</v>
      </c>
      <c r="E41" s="83"/>
      <c r="F41" s="83"/>
      <c r="G41" s="152" t="s">
        <v>52</v>
      </c>
      <c r="H41" s="153" t="s">
        <v>53</v>
      </c>
      <c r="I41" s="83"/>
      <c r="J41" s="154">
        <f>SUM(J32:J39)</f>
        <v>0</v>
      </c>
      <c r="K41" s="155"/>
      <c r="L41" s="5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1"/>
      <c r="C42" s="40"/>
      <c r="D42" s="40"/>
      <c r="E42" s="40"/>
      <c r="F42" s="40"/>
      <c r="G42" s="40"/>
      <c r="H42" s="40"/>
      <c r="I42" s="40"/>
      <c r="J42" s="40"/>
      <c r="K42" s="40"/>
      <c r="L42" s="5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7"/>
      <c r="D50" s="58" t="s">
        <v>54</v>
      </c>
      <c r="E50" s="59"/>
      <c r="F50" s="59"/>
      <c r="G50" s="58" t="s">
        <v>55</v>
      </c>
      <c r="H50" s="59"/>
      <c r="I50" s="59"/>
      <c r="J50" s="59"/>
      <c r="K50" s="59"/>
      <c r="L50" s="57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40"/>
      <c r="B61" s="41"/>
      <c r="C61" s="40"/>
      <c r="D61" s="60" t="s">
        <v>56</v>
      </c>
      <c r="E61" s="43"/>
      <c r="F61" s="156" t="s">
        <v>57</v>
      </c>
      <c r="G61" s="60" t="s">
        <v>56</v>
      </c>
      <c r="H61" s="43"/>
      <c r="I61" s="43"/>
      <c r="J61" s="157" t="s">
        <v>57</v>
      </c>
      <c r="K61" s="43"/>
      <c r="L61" s="5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40"/>
      <c r="B65" s="41"/>
      <c r="C65" s="40"/>
      <c r="D65" s="58" t="s">
        <v>58</v>
      </c>
      <c r="E65" s="61"/>
      <c r="F65" s="61"/>
      <c r="G65" s="58" t="s">
        <v>59</v>
      </c>
      <c r="H65" s="61"/>
      <c r="I65" s="61"/>
      <c r="J65" s="61"/>
      <c r="K65" s="61"/>
      <c r="L65" s="5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40"/>
      <c r="B76" s="41"/>
      <c r="C76" s="40"/>
      <c r="D76" s="60" t="s">
        <v>56</v>
      </c>
      <c r="E76" s="43"/>
      <c r="F76" s="156" t="s">
        <v>57</v>
      </c>
      <c r="G76" s="60" t="s">
        <v>56</v>
      </c>
      <c r="H76" s="43"/>
      <c r="I76" s="43"/>
      <c r="J76" s="157" t="s">
        <v>57</v>
      </c>
      <c r="K76" s="43"/>
      <c r="L76" s="5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5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5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5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0"/>
      <c r="D83" s="40"/>
      <c r="E83" s="40"/>
      <c r="F83" s="40"/>
      <c r="G83" s="40"/>
      <c r="H83" s="40"/>
      <c r="I83" s="40"/>
      <c r="J83" s="40"/>
      <c r="K83" s="40"/>
      <c r="L83" s="5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5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0"/>
      <c r="D85" s="40"/>
      <c r="E85" s="143" t="str">
        <f>E7</f>
        <v>Vypracování PD na opravu most. objektů v JMK</v>
      </c>
      <c r="F85" s="32"/>
      <c r="G85" s="32"/>
      <c r="H85" s="32"/>
      <c r="I85" s="40"/>
      <c r="J85" s="40"/>
      <c r="K85" s="40"/>
      <c r="L85" s="5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2" t="s">
        <v>112</v>
      </c>
      <c r="L86" s="22"/>
    </row>
    <row r="87" s="2" customFormat="1" ht="16.5" customHeight="1">
      <c r="A87" s="40"/>
      <c r="B87" s="41"/>
      <c r="C87" s="40"/>
      <c r="D87" s="40"/>
      <c r="E87" s="143" t="s">
        <v>113</v>
      </c>
      <c r="F87" s="40"/>
      <c r="G87" s="40"/>
      <c r="H87" s="40"/>
      <c r="I87" s="40"/>
      <c r="J87" s="40"/>
      <c r="K87" s="40"/>
      <c r="L87" s="5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2" t="s">
        <v>114</v>
      </c>
      <c r="D88" s="40"/>
      <c r="E88" s="40"/>
      <c r="F88" s="40"/>
      <c r="G88" s="40"/>
      <c r="H88" s="40"/>
      <c r="I88" s="40"/>
      <c r="J88" s="40"/>
      <c r="K88" s="40"/>
      <c r="L88" s="5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0"/>
      <c r="D89" s="40"/>
      <c r="E89" s="69" t="str">
        <f>E11</f>
        <v>D.2.1.1 - Kolejový svršek</v>
      </c>
      <c r="F89" s="40"/>
      <c r="G89" s="40"/>
      <c r="H89" s="40"/>
      <c r="I89" s="40"/>
      <c r="J89" s="40"/>
      <c r="K89" s="40"/>
      <c r="L89" s="5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0"/>
      <c r="D90" s="40"/>
      <c r="E90" s="40"/>
      <c r="F90" s="40"/>
      <c r="G90" s="40"/>
      <c r="H90" s="40"/>
      <c r="I90" s="40"/>
      <c r="J90" s="40"/>
      <c r="K90" s="40"/>
      <c r="L90" s="5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2" t="s">
        <v>20</v>
      </c>
      <c r="D91" s="40"/>
      <c r="E91" s="40"/>
      <c r="F91" s="27" t="str">
        <f>F14</f>
        <v>k.ú. Mladkov u Boskovic</v>
      </c>
      <c r="G91" s="40"/>
      <c r="H91" s="40"/>
      <c r="I91" s="32" t="s">
        <v>22</v>
      </c>
      <c r="J91" s="71" t="str">
        <f>IF(J14="","",J14)</f>
        <v>25. 9. 2023</v>
      </c>
      <c r="K91" s="40"/>
      <c r="L91" s="5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0"/>
      <c r="D92" s="40"/>
      <c r="E92" s="40"/>
      <c r="F92" s="40"/>
      <c r="G92" s="40"/>
      <c r="H92" s="40"/>
      <c r="I92" s="40"/>
      <c r="J92" s="40"/>
      <c r="K92" s="40"/>
      <c r="L92" s="5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40.05" customHeight="1">
      <c r="A93" s="40"/>
      <c r="B93" s="41"/>
      <c r="C93" s="32" t="s">
        <v>24</v>
      </c>
      <c r="D93" s="40"/>
      <c r="E93" s="40"/>
      <c r="F93" s="27" t="str">
        <f>E17</f>
        <v>Správa železnic, s.o.</v>
      </c>
      <c r="G93" s="40"/>
      <c r="H93" s="40"/>
      <c r="I93" s="32" t="s">
        <v>32</v>
      </c>
      <c r="J93" s="36" t="str">
        <f>E23</f>
        <v>F-PROJEKT-DOPRAVNÍ STAVBY s.r.o.</v>
      </c>
      <c r="K93" s="40"/>
      <c r="L93" s="5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37</v>
      </c>
      <c r="J94" s="36" t="str">
        <f>E26</f>
        <v xml:space="preserve"> </v>
      </c>
      <c r="K94" s="40"/>
      <c r="L94" s="5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0"/>
      <c r="D95" s="40"/>
      <c r="E95" s="40"/>
      <c r="F95" s="40"/>
      <c r="G95" s="40"/>
      <c r="H95" s="40"/>
      <c r="I95" s="40"/>
      <c r="J95" s="40"/>
      <c r="K95" s="40"/>
      <c r="L95" s="57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58" t="s">
        <v>118</v>
      </c>
      <c r="D96" s="140"/>
      <c r="E96" s="140"/>
      <c r="F96" s="140"/>
      <c r="G96" s="140"/>
      <c r="H96" s="140"/>
      <c r="I96" s="140"/>
      <c r="J96" s="159" t="s">
        <v>119</v>
      </c>
      <c r="K96" s="140"/>
      <c r="L96" s="57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0"/>
      <c r="D97" s="40"/>
      <c r="E97" s="40"/>
      <c r="F97" s="40"/>
      <c r="G97" s="40"/>
      <c r="H97" s="40"/>
      <c r="I97" s="40"/>
      <c r="J97" s="40"/>
      <c r="K97" s="40"/>
      <c r="L97" s="57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160" t="s">
        <v>120</v>
      </c>
      <c r="D98" s="40"/>
      <c r="E98" s="40"/>
      <c r="F98" s="40"/>
      <c r="G98" s="40"/>
      <c r="H98" s="40"/>
      <c r="I98" s="40"/>
      <c r="J98" s="98">
        <f>J123</f>
        <v>0</v>
      </c>
      <c r="K98" s="40"/>
      <c r="L98" s="57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9" t="s">
        <v>121</v>
      </c>
    </row>
    <row r="99" s="9" customFormat="1" ht="24.96" customHeight="1">
      <c r="A99" s="9"/>
      <c r="B99" s="161"/>
      <c r="C99" s="9"/>
      <c r="D99" s="162" t="s">
        <v>122</v>
      </c>
      <c r="E99" s="163"/>
      <c r="F99" s="163"/>
      <c r="G99" s="163"/>
      <c r="H99" s="163"/>
      <c r="I99" s="163"/>
      <c r="J99" s="164">
        <f>J124</f>
        <v>0</v>
      </c>
      <c r="K99" s="9"/>
      <c r="L99" s="16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65"/>
      <c r="C100" s="10"/>
      <c r="D100" s="166" t="s">
        <v>123</v>
      </c>
      <c r="E100" s="167"/>
      <c r="F100" s="167"/>
      <c r="G100" s="167"/>
      <c r="H100" s="167"/>
      <c r="I100" s="167"/>
      <c r="J100" s="168">
        <f>J125</f>
        <v>0</v>
      </c>
      <c r="K100" s="10"/>
      <c r="L100" s="16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61"/>
      <c r="C101" s="9"/>
      <c r="D101" s="162" t="s">
        <v>124</v>
      </c>
      <c r="E101" s="163"/>
      <c r="F101" s="163"/>
      <c r="G101" s="163"/>
      <c r="H101" s="163"/>
      <c r="I101" s="163"/>
      <c r="J101" s="164">
        <f>J143</f>
        <v>0</v>
      </c>
      <c r="K101" s="9"/>
      <c r="L101" s="16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40"/>
      <c r="B102" s="41"/>
      <c r="C102" s="40"/>
      <c r="D102" s="40"/>
      <c r="E102" s="40"/>
      <c r="F102" s="40"/>
      <c r="G102" s="40"/>
      <c r="H102" s="40"/>
      <c r="I102" s="40"/>
      <c r="J102" s="40"/>
      <c r="K102" s="40"/>
      <c r="L102" s="57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6.96" customHeight="1">
      <c r="A103" s="40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7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7" s="2" customFormat="1" ht="6.96" customHeight="1">
      <c r="A107" s="40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57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24.96" customHeight="1">
      <c r="A108" s="40"/>
      <c r="B108" s="41"/>
      <c r="C108" s="23" t="s">
        <v>125</v>
      </c>
      <c r="D108" s="40"/>
      <c r="E108" s="40"/>
      <c r="F108" s="40"/>
      <c r="G108" s="40"/>
      <c r="H108" s="40"/>
      <c r="I108" s="40"/>
      <c r="J108" s="40"/>
      <c r="K108" s="40"/>
      <c r="L108" s="57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6.96" customHeight="1">
      <c r="A109" s="40"/>
      <c r="B109" s="41"/>
      <c r="C109" s="40"/>
      <c r="D109" s="40"/>
      <c r="E109" s="40"/>
      <c r="F109" s="40"/>
      <c r="G109" s="40"/>
      <c r="H109" s="40"/>
      <c r="I109" s="40"/>
      <c r="J109" s="40"/>
      <c r="K109" s="40"/>
      <c r="L109" s="57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2" customHeight="1">
      <c r="A110" s="40"/>
      <c r="B110" s="41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57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6.5" customHeight="1">
      <c r="A111" s="40"/>
      <c r="B111" s="41"/>
      <c r="C111" s="40"/>
      <c r="D111" s="40"/>
      <c r="E111" s="143" t="str">
        <f>E7</f>
        <v>Vypracování PD na opravu most. objektů v JMK</v>
      </c>
      <c r="F111" s="32"/>
      <c r="G111" s="32"/>
      <c r="H111" s="32"/>
      <c r="I111" s="40"/>
      <c r="J111" s="40"/>
      <c r="K111" s="40"/>
      <c r="L111" s="57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1" customFormat="1" ht="12" customHeight="1">
      <c r="B112" s="22"/>
      <c r="C112" s="32" t="s">
        <v>112</v>
      </c>
      <c r="L112" s="22"/>
    </row>
    <row r="113" s="2" customFormat="1" ht="16.5" customHeight="1">
      <c r="A113" s="40"/>
      <c r="B113" s="41"/>
      <c r="C113" s="40"/>
      <c r="D113" s="40"/>
      <c r="E113" s="143" t="s">
        <v>113</v>
      </c>
      <c r="F113" s="40"/>
      <c r="G113" s="40"/>
      <c r="H113" s="40"/>
      <c r="I113" s="40"/>
      <c r="J113" s="40"/>
      <c r="K113" s="40"/>
      <c r="L113" s="57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2" customHeight="1">
      <c r="A114" s="40"/>
      <c r="B114" s="41"/>
      <c r="C114" s="32" t="s">
        <v>114</v>
      </c>
      <c r="D114" s="40"/>
      <c r="E114" s="40"/>
      <c r="F114" s="40"/>
      <c r="G114" s="40"/>
      <c r="H114" s="40"/>
      <c r="I114" s="40"/>
      <c r="J114" s="40"/>
      <c r="K114" s="40"/>
      <c r="L114" s="57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6.5" customHeight="1">
      <c r="A115" s="40"/>
      <c r="B115" s="41"/>
      <c r="C115" s="40"/>
      <c r="D115" s="40"/>
      <c r="E115" s="69" t="str">
        <f>E11</f>
        <v>D.2.1.1 - Kolejový svršek</v>
      </c>
      <c r="F115" s="40"/>
      <c r="G115" s="40"/>
      <c r="H115" s="40"/>
      <c r="I115" s="40"/>
      <c r="J115" s="40"/>
      <c r="K115" s="40"/>
      <c r="L115" s="57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41"/>
      <c r="C116" s="40"/>
      <c r="D116" s="40"/>
      <c r="E116" s="40"/>
      <c r="F116" s="40"/>
      <c r="G116" s="40"/>
      <c r="H116" s="40"/>
      <c r="I116" s="40"/>
      <c r="J116" s="40"/>
      <c r="K116" s="40"/>
      <c r="L116" s="57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2" customHeight="1">
      <c r="A117" s="40"/>
      <c r="B117" s="41"/>
      <c r="C117" s="32" t="s">
        <v>20</v>
      </c>
      <c r="D117" s="40"/>
      <c r="E117" s="40"/>
      <c r="F117" s="27" t="str">
        <f>F14</f>
        <v>k.ú. Mladkov u Boskovic</v>
      </c>
      <c r="G117" s="40"/>
      <c r="H117" s="40"/>
      <c r="I117" s="32" t="s">
        <v>22</v>
      </c>
      <c r="J117" s="71" t="str">
        <f>IF(J14="","",J14)</f>
        <v>25. 9. 2023</v>
      </c>
      <c r="K117" s="40"/>
      <c r="L117" s="57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41"/>
      <c r="C118" s="40"/>
      <c r="D118" s="40"/>
      <c r="E118" s="40"/>
      <c r="F118" s="40"/>
      <c r="G118" s="40"/>
      <c r="H118" s="40"/>
      <c r="I118" s="40"/>
      <c r="J118" s="40"/>
      <c r="K118" s="40"/>
      <c r="L118" s="57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40.05" customHeight="1">
      <c r="A119" s="40"/>
      <c r="B119" s="41"/>
      <c r="C119" s="32" t="s">
        <v>24</v>
      </c>
      <c r="D119" s="40"/>
      <c r="E119" s="40"/>
      <c r="F119" s="27" t="str">
        <f>E17</f>
        <v>Správa železnic, s.o.</v>
      </c>
      <c r="G119" s="40"/>
      <c r="H119" s="40"/>
      <c r="I119" s="32" t="s">
        <v>32</v>
      </c>
      <c r="J119" s="36" t="str">
        <f>E23</f>
        <v>F-PROJEKT-DOPRAVNÍ STAVBY s.r.o.</v>
      </c>
      <c r="K119" s="40"/>
      <c r="L119" s="57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5.15" customHeight="1">
      <c r="A120" s="40"/>
      <c r="B120" s="41"/>
      <c r="C120" s="32" t="s">
        <v>30</v>
      </c>
      <c r="D120" s="40"/>
      <c r="E120" s="40"/>
      <c r="F120" s="27" t="str">
        <f>IF(E20="","",E20)</f>
        <v>Vyplň údaj</v>
      </c>
      <c r="G120" s="40"/>
      <c r="H120" s="40"/>
      <c r="I120" s="32" t="s">
        <v>37</v>
      </c>
      <c r="J120" s="36" t="str">
        <f>E26</f>
        <v xml:space="preserve"> </v>
      </c>
      <c r="K120" s="40"/>
      <c r="L120" s="57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0.32" customHeight="1">
      <c r="A121" s="40"/>
      <c r="B121" s="41"/>
      <c r="C121" s="40"/>
      <c r="D121" s="40"/>
      <c r="E121" s="40"/>
      <c r="F121" s="40"/>
      <c r="G121" s="40"/>
      <c r="H121" s="40"/>
      <c r="I121" s="40"/>
      <c r="J121" s="40"/>
      <c r="K121" s="40"/>
      <c r="L121" s="57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11" customFormat="1" ht="29.28" customHeight="1">
      <c r="A122" s="169"/>
      <c r="B122" s="170"/>
      <c r="C122" s="171" t="s">
        <v>126</v>
      </c>
      <c r="D122" s="172" t="s">
        <v>66</v>
      </c>
      <c r="E122" s="172" t="s">
        <v>62</v>
      </c>
      <c r="F122" s="172" t="s">
        <v>63</v>
      </c>
      <c r="G122" s="172" t="s">
        <v>127</v>
      </c>
      <c r="H122" s="172" t="s">
        <v>128</v>
      </c>
      <c r="I122" s="172" t="s">
        <v>129</v>
      </c>
      <c r="J122" s="172" t="s">
        <v>119</v>
      </c>
      <c r="K122" s="173" t="s">
        <v>130</v>
      </c>
      <c r="L122" s="174"/>
      <c r="M122" s="88" t="s">
        <v>1</v>
      </c>
      <c r="N122" s="89" t="s">
        <v>45</v>
      </c>
      <c r="O122" s="89" t="s">
        <v>131</v>
      </c>
      <c r="P122" s="89" t="s">
        <v>132</v>
      </c>
      <c r="Q122" s="89" t="s">
        <v>133</v>
      </c>
      <c r="R122" s="89" t="s">
        <v>134</v>
      </c>
      <c r="S122" s="89" t="s">
        <v>135</v>
      </c>
      <c r="T122" s="90" t="s">
        <v>136</v>
      </c>
      <c r="U122" s="169"/>
      <c r="V122" s="169"/>
      <c r="W122" s="169"/>
      <c r="X122" s="169"/>
      <c r="Y122" s="169"/>
      <c r="Z122" s="169"/>
      <c r="AA122" s="169"/>
      <c r="AB122" s="169"/>
      <c r="AC122" s="169"/>
      <c r="AD122" s="169"/>
      <c r="AE122" s="169"/>
    </row>
    <row r="123" s="2" customFormat="1" ht="22.8" customHeight="1">
      <c r="A123" s="40"/>
      <c r="B123" s="41"/>
      <c r="C123" s="95" t="s">
        <v>137</v>
      </c>
      <c r="D123" s="40"/>
      <c r="E123" s="40"/>
      <c r="F123" s="40"/>
      <c r="G123" s="40"/>
      <c r="H123" s="40"/>
      <c r="I123" s="40"/>
      <c r="J123" s="175">
        <f>BK123</f>
        <v>0</v>
      </c>
      <c r="K123" s="40"/>
      <c r="L123" s="41"/>
      <c r="M123" s="91"/>
      <c r="N123" s="75"/>
      <c r="O123" s="92"/>
      <c r="P123" s="176">
        <f>P124+P143</f>
        <v>0</v>
      </c>
      <c r="Q123" s="92"/>
      <c r="R123" s="176">
        <f>R124+R143</f>
        <v>0</v>
      </c>
      <c r="S123" s="92"/>
      <c r="T123" s="177">
        <f>T124+T143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80</v>
      </c>
      <c r="AU123" s="19" t="s">
        <v>121</v>
      </c>
      <c r="BK123" s="178">
        <f>BK124+BK143</f>
        <v>0</v>
      </c>
    </row>
    <row r="124" s="12" customFormat="1" ht="25.92" customHeight="1">
      <c r="A124" s="12"/>
      <c r="B124" s="179"/>
      <c r="C124" s="12"/>
      <c r="D124" s="180" t="s">
        <v>80</v>
      </c>
      <c r="E124" s="181" t="s">
        <v>138</v>
      </c>
      <c r="F124" s="181" t="s">
        <v>139</v>
      </c>
      <c r="G124" s="12"/>
      <c r="H124" s="12"/>
      <c r="I124" s="182"/>
      <c r="J124" s="183">
        <f>BK124</f>
        <v>0</v>
      </c>
      <c r="K124" s="12"/>
      <c r="L124" s="179"/>
      <c r="M124" s="184"/>
      <c r="N124" s="185"/>
      <c r="O124" s="185"/>
      <c r="P124" s="186">
        <f>P125</f>
        <v>0</v>
      </c>
      <c r="Q124" s="185"/>
      <c r="R124" s="186">
        <f>R125</f>
        <v>0</v>
      </c>
      <c r="S124" s="185"/>
      <c r="T124" s="187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80" t="s">
        <v>88</v>
      </c>
      <c r="AT124" s="188" t="s">
        <v>80</v>
      </c>
      <c r="AU124" s="188" t="s">
        <v>81</v>
      </c>
      <c r="AY124" s="180" t="s">
        <v>140</v>
      </c>
      <c r="BK124" s="189">
        <f>BK125</f>
        <v>0</v>
      </c>
    </row>
    <row r="125" s="12" customFormat="1" ht="22.8" customHeight="1">
      <c r="A125" s="12"/>
      <c r="B125" s="179"/>
      <c r="C125" s="12"/>
      <c r="D125" s="180" t="s">
        <v>80</v>
      </c>
      <c r="E125" s="190" t="s">
        <v>141</v>
      </c>
      <c r="F125" s="190" t="s">
        <v>142</v>
      </c>
      <c r="G125" s="12"/>
      <c r="H125" s="12"/>
      <c r="I125" s="182"/>
      <c r="J125" s="191">
        <f>BK125</f>
        <v>0</v>
      </c>
      <c r="K125" s="12"/>
      <c r="L125" s="179"/>
      <c r="M125" s="184"/>
      <c r="N125" s="185"/>
      <c r="O125" s="185"/>
      <c r="P125" s="186">
        <f>SUM(P126:P142)</f>
        <v>0</v>
      </c>
      <c r="Q125" s="185"/>
      <c r="R125" s="186">
        <f>SUM(R126:R142)</f>
        <v>0</v>
      </c>
      <c r="S125" s="185"/>
      <c r="T125" s="187">
        <f>SUM(T126:T142)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80" t="s">
        <v>88</v>
      </c>
      <c r="AT125" s="188" t="s">
        <v>80</v>
      </c>
      <c r="AU125" s="188" t="s">
        <v>88</v>
      </c>
      <c r="AY125" s="180" t="s">
        <v>140</v>
      </c>
      <c r="BK125" s="189">
        <f>SUM(BK126:BK142)</f>
        <v>0</v>
      </c>
    </row>
    <row r="126" s="2" customFormat="1" ht="16.5" customHeight="1">
      <c r="A126" s="40"/>
      <c r="B126" s="192"/>
      <c r="C126" s="193" t="s">
        <v>90</v>
      </c>
      <c r="D126" s="193" t="s">
        <v>143</v>
      </c>
      <c r="E126" s="194" t="s">
        <v>144</v>
      </c>
      <c r="F126" s="195" t="s">
        <v>145</v>
      </c>
      <c r="G126" s="196" t="s">
        <v>146</v>
      </c>
      <c r="H126" s="197">
        <v>26.928000000000001</v>
      </c>
      <c r="I126" s="198"/>
      <c r="J126" s="199">
        <f>ROUND(I126*H126,2)</f>
        <v>0</v>
      </c>
      <c r="K126" s="195" t="s">
        <v>147</v>
      </c>
      <c r="L126" s="41"/>
      <c r="M126" s="200" t="s">
        <v>1</v>
      </c>
      <c r="N126" s="201" t="s">
        <v>46</v>
      </c>
      <c r="O126" s="79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04" t="s">
        <v>148</v>
      </c>
      <c r="AT126" s="204" t="s">
        <v>143</v>
      </c>
      <c r="AU126" s="204" t="s">
        <v>90</v>
      </c>
      <c r="AY126" s="19" t="s">
        <v>140</v>
      </c>
      <c r="BE126" s="135">
        <f>IF(N126="základní",J126,0)</f>
        <v>0</v>
      </c>
      <c r="BF126" s="135">
        <f>IF(N126="snížená",J126,0)</f>
        <v>0</v>
      </c>
      <c r="BG126" s="135">
        <f>IF(N126="zákl. přenesená",J126,0)</f>
        <v>0</v>
      </c>
      <c r="BH126" s="135">
        <f>IF(N126="sníž. přenesená",J126,0)</f>
        <v>0</v>
      </c>
      <c r="BI126" s="135">
        <f>IF(N126="nulová",J126,0)</f>
        <v>0</v>
      </c>
      <c r="BJ126" s="19" t="s">
        <v>88</v>
      </c>
      <c r="BK126" s="135">
        <f>ROUND(I126*H126,2)</f>
        <v>0</v>
      </c>
      <c r="BL126" s="19" t="s">
        <v>148</v>
      </c>
      <c r="BM126" s="204" t="s">
        <v>149</v>
      </c>
    </row>
    <row r="127" s="2" customFormat="1">
      <c r="A127" s="40"/>
      <c r="B127" s="41"/>
      <c r="C127" s="40"/>
      <c r="D127" s="205" t="s">
        <v>150</v>
      </c>
      <c r="E127" s="40"/>
      <c r="F127" s="206" t="s">
        <v>151</v>
      </c>
      <c r="G127" s="40"/>
      <c r="H127" s="40"/>
      <c r="I127" s="207"/>
      <c r="J127" s="40"/>
      <c r="K127" s="40"/>
      <c r="L127" s="41"/>
      <c r="M127" s="208"/>
      <c r="N127" s="209"/>
      <c r="O127" s="79"/>
      <c r="P127" s="79"/>
      <c r="Q127" s="79"/>
      <c r="R127" s="79"/>
      <c r="S127" s="79"/>
      <c r="T127" s="8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150</v>
      </c>
      <c r="AU127" s="19" t="s">
        <v>90</v>
      </c>
    </row>
    <row r="128" s="13" customFormat="1">
      <c r="A128" s="13"/>
      <c r="B128" s="210"/>
      <c r="C128" s="13"/>
      <c r="D128" s="205" t="s">
        <v>152</v>
      </c>
      <c r="E128" s="211" t="s">
        <v>1</v>
      </c>
      <c r="F128" s="212" t="s">
        <v>153</v>
      </c>
      <c r="G128" s="13"/>
      <c r="H128" s="211" t="s">
        <v>1</v>
      </c>
      <c r="I128" s="213"/>
      <c r="J128" s="13"/>
      <c r="K128" s="13"/>
      <c r="L128" s="210"/>
      <c r="M128" s="214"/>
      <c r="N128" s="215"/>
      <c r="O128" s="215"/>
      <c r="P128" s="215"/>
      <c r="Q128" s="215"/>
      <c r="R128" s="215"/>
      <c r="S128" s="215"/>
      <c r="T128" s="21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11" t="s">
        <v>152</v>
      </c>
      <c r="AU128" s="211" t="s">
        <v>90</v>
      </c>
      <c r="AV128" s="13" t="s">
        <v>88</v>
      </c>
      <c r="AW128" s="13" t="s">
        <v>36</v>
      </c>
      <c r="AX128" s="13" t="s">
        <v>81</v>
      </c>
      <c r="AY128" s="211" t="s">
        <v>140</v>
      </c>
    </row>
    <row r="129" s="14" customFormat="1">
      <c r="A129" s="14"/>
      <c r="B129" s="217"/>
      <c r="C129" s="14"/>
      <c r="D129" s="205" t="s">
        <v>152</v>
      </c>
      <c r="E129" s="218" t="s">
        <v>1</v>
      </c>
      <c r="F129" s="219" t="s">
        <v>154</v>
      </c>
      <c r="G129" s="14"/>
      <c r="H129" s="220">
        <v>26.928000000000001</v>
      </c>
      <c r="I129" s="221"/>
      <c r="J129" s="14"/>
      <c r="K129" s="14"/>
      <c r="L129" s="217"/>
      <c r="M129" s="222"/>
      <c r="N129" s="223"/>
      <c r="O129" s="223"/>
      <c r="P129" s="223"/>
      <c r="Q129" s="223"/>
      <c r="R129" s="223"/>
      <c r="S129" s="223"/>
      <c r="T129" s="22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18" t="s">
        <v>152</v>
      </c>
      <c r="AU129" s="218" t="s">
        <v>90</v>
      </c>
      <c r="AV129" s="14" t="s">
        <v>90</v>
      </c>
      <c r="AW129" s="14" t="s">
        <v>36</v>
      </c>
      <c r="AX129" s="14" t="s">
        <v>88</v>
      </c>
      <c r="AY129" s="218" t="s">
        <v>140</v>
      </c>
    </row>
    <row r="130" s="2" customFormat="1" ht="16.5" customHeight="1">
      <c r="A130" s="40"/>
      <c r="B130" s="192"/>
      <c r="C130" s="193" t="s">
        <v>155</v>
      </c>
      <c r="D130" s="193" t="s">
        <v>143</v>
      </c>
      <c r="E130" s="194" t="s">
        <v>156</v>
      </c>
      <c r="F130" s="195" t="s">
        <v>157</v>
      </c>
      <c r="G130" s="196" t="s">
        <v>158</v>
      </c>
      <c r="H130" s="197">
        <v>0.050999999999999997</v>
      </c>
      <c r="I130" s="198"/>
      <c r="J130" s="199">
        <f>ROUND(I130*H130,2)</f>
        <v>0</v>
      </c>
      <c r="K130" s="195" t="s">
        <v>147</v>
      </c>
      <c r="L130" s="41"/>
      <c r="M130" s="200" t="s">
        <v>1</v>
      </c>
      <c r="N130" s="201" t="s">
        <v>46</v>
      </c>
      <c r="O130" s="79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04" t="s">
        <v>148</v>
      </c>
      <c r="AT130" s="204" t="s">
        <v>143</v>
      </c>
      <c r="AU130" s="204" t="s">
        <v>90</v>
      </c>
      <c r="AY130" s="19" t="s">
        <v>140</v>
      </c>
      <c r="BE130" s="135">
        <f>IF(N130="základní",J130,0)</f>
        <v>0</v>
      </c>
      <c r="BF130" s="135">
        <f>IF(N130="snížená",J130,0)</f>
        <v>0</v>
      </c>
      <c r="BG130" s="135">
        <f>IF(N130="zákl. přenesená",J130,0)</f>
        <v>0</v>
      </c>
      <c r="BH130" s="135">
        <f>IF(N130="sníž. přenesená",J130,0)</f>
        <v>0</v>
      </c>
      <c r="BI130" s="135">
        <f>IF(N130="nulová",J130,0)</f>
        <v>0</v>
      </c>
      <c r="BJ130" s="19" t="s">
        <v>88</v>
      </c>
      <c r="BK130" s="135">
        <f>ROUND(I130*H130,2)</f>
        <v>0</v>
      </c>
      <c r="BL130" s="19" t="s">
        <v>148</v>
      </c>
      <c r="BM130" s="204" t="s">
        <v>159</v>
      </c>
    </row>
    <row r="131" s="2" customFormat="1">
      <c r="A131" s="40"/>
      <c r="B131" s="41"/>
      <c r="C131" s="40"/>
      <c r="D131" s="205" t="s">
        <v>150</v>
      </c>
      <c r="E131" s="40"/>
      <c r="F131" s="206" t="s">
        <v>160</v>
      </c>
      <c r="G131" s="40"/>
      <c r="H131" s="40"/>
      <c r="I131" s="207"/>
      <c r="J131" s="40"/>
      <c r="K131" s="40"/>
      <c r="L131" s="41"/>
      <c r="M131" s="208"/>
      <c r="N131" s="209"/>
      <c r="O131" s="79"/>
      <c r="P131" s="79"/>
      <c r="Q131" s="79"/>
      <c r="R131" s="79"/>
      <c r="S131" s="79"/>
      <c r="T131" s="8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150</v>
      </c>
      <c r="AU131" s="19" t="s">
        <v>90</v>
      </c>
    </row>
    <row r="132" s="13" customFormat="1">
      <c r="A132" s="13"/>
      <c r="B132" s="210"/>
      <c r="C132" s="13"/>
      <c r="D132" s="205" t="s">
        <v>152</v>
      </c>
      <c r="E132" s="211" t="s">
        <v>1</v>
      </c>
      <c r="F132" s="212" t="s">
        <v>161</v>
      </c>
      <c r="G132" s="13"/>
      <c r="H132" s="211" t="s">
        <v>1</v>
      </c>
      <c r="I132" s="213"/>
      <c r="J132" s="13"/>
      <c r="K132" s="13"/>
      <c r="L132" s="210"/>
      <c r="M132" s="214"/>
      <c r="N132" s="215"/>
      <c r="O132" s="215"/>
      <c r="P132" s="215"/>
      <c r="Q132" s="215"/>
      <c r="R132" s="215"/>
      <c r="S132" s="215"/>
      <c r="T132" s="21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11" t="s">
        <v>152</v>
      </c>
      <c r="AU132" s="211" t="s">
        <v>90</v>
      </c>
      <c r="AV132" s="13" t="s">
        <v>88</v>
      </c>
      <c r="AW132" s="13" t="s">
        <v>36</v>
      </c>
      <c r="AX132" s="13" t="s">
        <v>81</v>
      </c>
      <c r="AY132" s="211" t="s">
        <v>140</v>
      </c>
    </row>
    <row r="133" s="14" customFormat="1">
      <c r="A133" s="14"/>
      <c r="B133" s="217"/>
      <c r="C133" s="14"/>
      <c r="D133" s="205" t="s">
        <v>152</v>
      </c>
      <c r="E133" s="218" t="s">
        <v>1</v>
      </c>
      <c r="F133" s="219" t="s">
        <v>162</v>
      </c>
      <c r="G133" s="14"/>
      <c r="H133" s="220">
        <v>0.050999999999999997</v>
      </c>
      <c r="I133" s="221"/>
      <c r="J133" s="14"/>
      <c r="K133" s="14"/>
      <c r="L133" s="217"/>
      <c r="M133" s="222"/>
      <c r="N133" s="223"/>
      <c r="O133" s="223"/>
      <c r="P133" s="223"/>
      <c r="Q133" s="223"/>
      <c r="R133" s="223"/>
      <c r="S133" s="223"/>
      <c r="T133" s="22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18" t="s">
        <v>152</v>
      </c>
      <c r="AU133" s="218" t="s">
        <v>90</v>
      </c>
      <c r="AV133" s="14" t="s">
        <v>90</v>
      </c>
      <c r="AW133" s="14" t="s">
        <v>36</v>
      </c>
      <c r="AX133" s="14" t="s">
        <v>88</v>
      </c>
      <c r="AY133" s="218" t="s">
        <v>140</v>
      </c>
    </row>
    <row r="134" s="2" customFormat="1" ht="16.5" customHeight="1">
      <c r="A134" s="40"/>
      <c r="B134" s="192"/>
      <c r="C134" s="193" t="s">
        <v>163</v>
      </c>
      <c r="D134" s="193" t="s">
        <v>143</v>
      </c>
      <c r="E134" s="194" t="s">
        <v>164</v>
      </c>
      <c r="F134" s="195" t="s">
        <v>165</v>
      </c>
      <c r="G134" s="196" t="s">
        <v>166</v>
      </c>
      <c r="H134" s="197">
        <v>6</v>
      </c>
      <c r="I134" s="198"/>
      <c r="J134" s="199">
        <f>ROUND(I134*H134,2)</f>
        <v>0</v>
      </c>
      <c r="K134" s="195" t="s">
        <v>147</v>
      </c>
      <c r="L134" s="41"/>
      <c r="M134" s="200" t="s">
        <v>1</v>
      </c>
      <c r="N134" s="201" t="s">
        <v>46</v>
      </c>
      <c r="O134" s="79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04" t="s">
        <v>148</v>
      </c>
      <c r="AT134" s="204" t="s">
        <v>143</v>
      </c>
      <c r="AU134" s="204" t="s">
        <v>90</v>
      </c>
      <c r="AY134" s="19" t="s">
        <v>140</v>
      </c>
      <c r="BE134" s="135">
        <f>IF(N134="základní",J134,0)</f>
        <v>0</v>
      </c>
      <c r="BF134" s="135">
        <f>IF(N134="snížená",J134,0)</f>
        <v>0</v>
      </c>
      <c r="BG134" s="135">
        <f>IF(N134="zákl. přenesená",J134,0)</f>
        <v>0</v>
      </c>
      <c r="BH134" s="135">
        <f>IF(N134="sníž. přenesená",J134,0)</f>
        <v>0</v>
      </c>
      <c r="BI134" s="135">
        <f>IF(N134="nulová",J134,0)</f>
        <v>0</v>
      </c>
      <c r="BJ134" s="19" t="s">
        <v>88</v>
      </c>
      <c r="BK134" s="135">
        <f>ROUND(I134*H134,2)</f>
        <v>0</v>
      </c>
      <c r="BL134" s="19" t="s">
        <v>148</v>
      </c>
      <c r="BM134" s="204" t="s">
        <v>167</v>
      </c>
    </row>
    <row r="135" s="2" customFormat="1">
      <c r="A135" s="40"/>
      <c r="B135" s="41"/>
      <c r="C135" s="40"/>
      <c r="D135" s="205" t="s">
        <v>150</v>
      </c>
      <c r="E135" s="40"/>
      <c r="F135" s="206" t="s">
        <v>168</v>
      </c>
      <c r="G135" s="40"/>
      <c r="H135" s="40"/>
      <c r="I135" s="207"/>
      <c r="J135" s="40"/>
      <c r="K135" s="40"/>
      <c r="L135" s="41"/>
      <c r="M135" s="208"/>
      <c r="N135" s="209"/>
      <c r="O135" s="79"/>
      <c r="P135" s="79"/>
      <c r="Q135" s="79"/>
      <c r="R135" s="79"/>
      <c r="S135" s="79"/>
      <c r="T135" s="8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150</v>
      </c>
      <c r="AU135" s="19" t="s">
        <v>90</v>
      </c>
    </row>
    <row r="136" s="14" customFormat="1">
      <c r="A136" s="14"/>
      <c r="B136" s="217"/>
      <c r="C136" s="14"/>
      <c r="D136" s="205" t="s">
        <v>152</v>
      </c>
      <c r="E136" s="218" t="s">
        <v>1</v>
      </c>
      <c r="F136" s="219" t="s">
        <v>169</v>
      </c>
      <c r="G136" s="14"/>
      <c r="H136" s="220">
        <v>6</v>
      </c>
      <c r="I136" s="221"/>
      <c r="J136" s="14"/>
      <c r="K136" s="14"/>
      <c r="L136" s="217"/>
      <c r="M136" s="222"/>
      <c r="N136" s="223"/>
      <c r="O136" s="223"/>
      <c r="P136" s="223"/>
      <c r="Q136" s="223"/>
      <c r="R136" s="223"/>
      <c r="S136" s="223"/>
      <c r="T136" s="22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18" t="s">
        <v>152</v>
      </c>
      <c r="AU136" s="218" t="s">
        <v>90</v>
      </c>
      <c r="AV136" s="14" t="s">
        <v>90</v>
      </c>
      <c r="AW136" s="14" t="s">
        <v>36</v>
      </c>
      <c r="AX136" s="14" t="s">
        <v>88</v>
      </c>
      <c r="AY136" s="218" t="s">
        <v>140</v>
      </c>
    </row>
    <row r="137" s="2" customFormat="1" ht="16.5" customHeight="1">
      <c r="A137" s="40"/>
      <c r="B137" s="192"/>
      <c r="C137" s="193" t="s">
        <v>170</v>
      </c>
      <c r="D137" s="193" t="s">
        <v>143</v>
      </c>
      <c r="E137" s="194" t="s">
        <v>171</v>
      </c>
      <c r="F137" s="195" t="s">
        <v>172</v>
      </c>
      <c r="G137" s="196" t="s">
        <v>173</v>
      </c>
      <c r="H137" s="197">
        <v>200</v>
      </c>
      <c r="I137" s="198"/>
      <c r="J137" s="199">
        <f>ROUND(I137*H137,2)</f>
        <v>0</v>
      </c>
      <c r="K137" s="195" t="s">
        <v>147</v>
      </c>
      <c r="L137" s="41"/>
      <c r="M137" s="200" t="s">
        <v>1</v>
      </c>
      <c r="N137" s="201" t="s">
        <v>46</v>
      </c>
      <c r="O137" s="79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04" t="s">
        <v>148</v>
      </c>
      <c r="AT137" s="204" t="s">
        <v>143</v>
      </c>
      <c r="AU137" s="204" t="s">
        <v>90</v>
      </c>
      <c r="AY137" s="19" t="s">
        <v>140</v>
      </c>
      <c r="BE137" s="135">
        <f>IF(N137="základní",J137,0)</f>
        <v>0</v>
      </c>
      <c r="BF137" s="135">
        <f>IF(N137="snížená",J137,0)</f>
        <v>0</v>
      </c>
      <c r="BG137" s="135">
        <f>IF(N137="zákl. přenesená",J137,0)</f>
        <v>0</v>
      </c>
      <c r="BH137" s="135">
        <f>IF(N137="sníž. přenesená",J137,0)</f>
        <v>0</v>
      </c>
      <c r="BI137" s="135">
        <f>IF(N137="nulová",J137,0)</f>
        <v>0</v>
      </c>
      <c r="BJ137" s="19" t="s">
        <v>88</v>
      </c>
      <c r="BK137" s="135">
        <f>ROUND(I137*H137,2)</f>
        <v>0</v>
      </c>
      <c r="BL137" s="19" t="s">
        <v>148</v>
      </c>
      <c r="BM137" s="204" t="s">
        <v>174</v>
      </c>
    </row>
    <row r="138" s="2" customFormat="1">
      <c r="A138" s="40"/>
      <c r="B138" s="41"/>
      <c r="C138" s="40"/>
      <c r="D138" s="205" t="s">
        <v>150</v>
      </c>
      <c r="E138" s="40"/>
      <c r="F138" s="206" t="s">
        <v>175</v>
      </c>
      <c r="G138" s="40"/>
      <c r="H138" s="40"/>
      <c r="I138" s="207"/>
      <c r="J138" s="40"/>
      <c r="K138" s="40"/>
      <c r="L138" s="41"/>
      <c r="M138" s="208"/>
      <c r="N138" s="209"/>
      <c r="O138" s="79"/>
      <c r="P138" s="79"/>
      <c r="Q138" s="79"/>
      <c r="R138" s="79"/>
      <c r="S138" s="79"/>
      <c r="T138" s="8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150</v>
      </c>
      <c r="AU138" s="19" t="s">
        <v>90</v>
      </c>
    </row>
    <row r="139" s="2" customFormat="1">
      <c r="A139" s="40"/>
      <c r="B139" s="41"/>
      <c r="C139" s="40"/>
      <c r="D139" s="205" t="s">
        <v>176</v>
      </c>
      <c r="E139" s="40"/>
      <c r="F139" s="225" t="s">
        <v>177</v>
      </c>
      <c r="G139" s="40"/>
      <c r="H139" s="40"/>
      <c r="I139" s="207"/>
      <c r="J139" s="40"/>
      <c r="K139" s="40"/>
      <c r="L139" s="41"/>
      <c r="M139" s="208"/>
      <c r="N139" s="209"/>
      <c r="O139" s="79"/>
      <c r="P139" s="79"/>
      <c r="Q139" s="79"/>
      <c r="R139" s="79"/>
      <c r="S139" s="79"/>
      <c r="T139" s="8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176</v>
      </c>
      <c r="AU139" s="19" t="s">
        <v>90</v>
      </c>
    </row>
    <row r="140" s="13" customFormat="1">
      <c r="A140" s="13"/>
      <c r="B140" s="210"/>
      <c r="C140" s="13"/>
      <c r="D140" s="205" t="s">
        <v>152</v>
      </c>
      <c r="E140" s="211" t="s">
        <v>1</v>
      </c>
      <c r="F140" s="212" t="s">
        <v>178</v>
      </c>
      <c r="G140" s="13"/>
      <c r="H140" s="211" t="s">
        <v>1</v>
      </c>
      <c r="I140" s="213"/>
      <c r="J140" s="13"/>
      <c r="K140" s="13"/>
      <c r="L140" s="210"/>
      <c r="M140" s="214"/>
      <c r="N140" s="215"/>
      <c r="O140" s="215"/>
      <c r="P140" s="215"/>
      <c r="Q140" s="215"/>
      <c r="R140" s="215"/>
      <c r="S140" s="215"/>
      <c r="T140" s="21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11" t="s">
        <v>152</v>
      </c>
      <c r="AU140" s="211" t="s">
        <v>90</v>
      </c>
      <c r="AV140" s="13" t="s">
        <v>88</v>
      </c>
      <c r="AW140" s="13" t="s">
        <v>36</v>
      </c>
      <c r="AX140" s="13" t="s">
        <v>81</v>
      </c>
      <c r="AY140" s="211" t="s">
        <v>140</v>
      </c>
    </row>
    <row r="141" s="13" customFormat="1">
      <c r="A141" s="13"/>
      <c r="B141" s="210"/>
      <c r="C141" s="13"/>
      <c r="D141" s="205" t="s">
        <v>152</v>
      </c>
      <c r="E141" s="211" t="s">
        <v>1</v>
      </c>
      <c r="F141" s="212" t="s">
        <v>179</v>
      </c>
      <c r="G141" s="13"/>
      <c r="H141" s="211" t="s">
        <v>1</v>
      </c>
      <c r="I141" s="213"/>
      <c r="J141" s="13"/>
      <c r="K141" s="13"/>
      <c r="L141" s="210"/>
      <c r="M141" s="214"/>
      <c r="N141" s="215"/>
      <c r="O141" s="215"/>
      <c r="P141" s="215"/>
      <c r="Q141" s="215"/>
      <c r="R141" s="215"/>
      <c r="S141" s="215"/>
      <c r="T141" s="21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11" t="s">
        <v>152</v>
      </c>
      <c r="AU141" s="211" t="s">
        <v>90</v>
      </c>
      <c r="AV141" s="13" t="s">
        <v>88</v>
      </c>
      <c r="AW141" s="13" t="s">
        <v>36</v>
      </c>
      <c r="AX141" s="13" t="s">
        <v>81</v>
      </c>
      <c r="AY141" s="211" t="s">
        <v>140</v>
      </c>
    </row>
    <row r="142" s="14" customFormat="1">
      <c r="A142" s="14"/>
      <c r="B142" s="217"/>
      <c r="C142" s="14"/>
      <c r="D142" s="205" t="s">
        <v>152</v>
      </c>
      <c r="E142" s="218" t="s">
        <v>1</v>
      </c>
      <c r="F142" s="219" t="s">
        <v>180</v>
      </c>
      <c r="G142" s="14"/>
      <c r="H142" s="220">
        <v>200</v>
      </c>
      <c r="I142" s="221"/>
      <c r="J142" s="14"/>
      <c r="K142" s="14"/>
      <c r="L142" s="217"/>
      <c r="M142" s="222"/>
      <c r="N142" s="223"/>
      <c r="O142" s="223"/>
      <c r="P142" s="223"/>
      <c r="Q142" s="223"/>
      <c r="R142" s="223"/>
      <c r="S142" s="223"/>
      <c r="T142" s="22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18" t="s">
        <v>152</v>
      </c>
      <c r="AU142" s="218" t="s">
        <v>90</v>
      </c>
      <c r="AV142" s="14" t="s">
        <v>90</v>
      </c>
      <c r="AW142" s="14" t="s">
        <v>36</v>
      </c>
      <c r="AX142" s="14" t="s">
        <v>88</v>
      </c>
      <c r="AY142" s="218" t="s">
        <v>140</v>
      </c>
    </row>
    <row r="143" s="12" customFormat="1" ht="25.92" customHeight="1">
      <c r="A143" s="12"/>
      <c r="B143" s="179"/>
      <c r="C143" s="12"/>
      <c r="D143" s="180" t="s">
        <v>80</v>
      </c>
      <c r="E143" s="181" t="s">
        <v>181</v>
      </c>
      <c r="F143" s="181" t="s">
        <v>182</v>
      </c>
      <c r="G143" s="12"/>
      <c r="H143" s="12"/>
      <c r="I143" s="182"/>
      <c r="J143" s="183">
        <f>BK143</f>
        <v>0</v>
      </c>
      <c r="K143" s="12"/>
      <c r="L143" s="179"/>
      <c r="M143" s="184"/>
      <c r="N143" s="185"/>
      <c r="O143" s="185"/>
      <c r="P143" s="186">
        <f>SUM(P144:P174)</f>
        <v>0</v>
      </c>
      <c r="Q143" s="185"/>
      <c r="R143" s="186">
        <f>SUM(R144:R174)</f>
        <v>0</v>
      </c>
      <c r="S143" s="185"/>
      <c r="T143" s="187">
        <f>SUM(T144:T174)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80" t="s">
        <v>148</v>
      </c>
      <c r="AT143" s="188" t="s">
        <v>80</v>
      </c>
      <c r="AU143" s="188" t="s">
        <v>81</v>
      </c>
      <c r="AY143" s="180" t="s">
        <v>140</v>
      </c>
      <c r="BK143" s="189">
        <f>SUM(BK144:BK174)</f>
        <v>0</v>
      </c>
    </row>
    <row r="144" s="2" customFormat="1" ht="24.15" customHeight="1">
      <c r="A144" s="40"/>
      <c r="B144" s="192"/>
      <c r="C144" s="193" t="s">
        <v>183</v>
      </c>
      <c r="D144" s="193" t="s">
        <v>143</v>
      </c>
      <c r="E144" s="194" t="s">
        <v>184</v>
      </c>
      <c r="F144" s="195" t="s">
        <v>185</v>
      </c>
      <c r="G144" s="196" t="s">
        <v>186</v>
      </c>
      <c r="H144" s="197">
        <v>48.469999999999999</v>
      </c>
      <c r="I144" s="198"/>
      <c r="J144" s="199">
        <f>ROUND(I144*H144,2)</f>
        <v>0</v>
      </c>
      <c r="K144" s="195" t="s">
        <v>147</v>
      </c>
      <c r="L144" s="41"/>
      <c r="M144" s="200" t="s">
        <v>1</v>
      </c>
      <c r="N144" s="201" t="s">
        <v>46</v>
      </c>
      <c r="O144" s="79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04" t="s">
        <v>187</v>
      </c>
      <c r="AT144" s="204" t="s">
        <v>143</v>
      </c>
      <c r="AU144" s="204" t="s">
        <v>88</v>
      </c>
      <c r="AY144" s="19" t="s">
        <v>140</v>
      </c>
      <c r="BE144" s="135">
        <f>IF(N144="základní",J144,0)</f>
        <v>0</v>
      </c>
      <c r="BF144" s="135">
        <f>IF(N144="snížená",J144,0)</f>
        <v>0</v>
      </c>
      <c r="BG144" s="135">
        <f>IF(N144="zákl. přenesená",J144,0)</f>
        <v>0</v>
      </c>
      <c r="BH144" s="135">
        <f>IF(N144="sníž. přenesená",J144,0)</f>
        <v>0</v>
      </c>
      <c r="BI144" s="135">
        <f>IF(N144="nulová",J144,0)</f>
        <v>0</v>
      </c>
      <c r="BJ144" s="19" t="s">
        <v>88</v>
      </c>
      <c r="BK144" s="135">
        <f>ROUND(I144*H144,2)</f>
        <v>0</v>
      </c>
      <c r="BL144" s="19" t="s">
        <v>187</v>
      </c>
      <c r="BM144" s="204" t="s">
        <v>188</v>
      </c>
    </row>
    <row r="145" s="2" customFormat="1">
      <c r="A145" s="40"/>
      <c r="B145" s="41"/>
      <c r="C145" s="40"/>
      <c r="D145" s="205" t="s">
        <v>150</v>
      </c>
      <c r="E145" s="40"/>
      <c r="F145" s="206" t="s">
        <v>189</v>
      </c>
      <c r="G145" s="40"/>
      <c r="H145" s="40"/>
      <c r="I145" s="207"/>
      <c r="J145" s="40"/>
      <c r="K145" s="40"/>
      <c r="L145" s="41"/>
      <c r="M145" s="208"/>
      <c r="N145" s="209"/>
      <c r="O145" s="79"/>
      <c r="P145" s="79"/>
      <c r="Q145" s="79"/>
      <c r="R145" s="79"/>
      <c r="S145" s="79"/>
      <c r="T145" s="8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150</v>
      </c>
      <c r="AU145" s="19" t="s">
        <v>88</v>
      </c>
    </row>
    <row r="146" s="13" customFormat="1">
      <c r="A146" s="13"/>
      <c r="B146" s="210"/>
      <c r="C146" s="13"/>
      <c r="D146" s="205" t="s">
        <v>152</v>
      </c>
      <c r="E146" s="211" t="s">
        <v>1</v>
      </c>
      <c r="F146" s="212" t="s">
        <v>190</v>
      </c>
      <c r="G146" s="13"/>
      <c r="H146" s="211" t="s">
        <v>1</v>
      </c>
      <c r="I146" s="213"/>
      <c r="J146" s="13"/>
      <c r="K146" s="13"/>
      <c r="L146" s="210"/>
      <c r="M146" s="214"/>
      <c r="N146" s="215"/>
      <c r="O146" s="215"/>
      <c r="P146" s="215"/>
      <c r="Q146" s="215"/>
      <c r="R146" s="215"/>
      <c r="S146" s="215"/>
      <c r="T146" s="21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11" t="s">
        <v>152</v>
      </c>
      <c r="AU146" s="211" t="s">
        <v>88</v>
      </c>
      <c r="AV146" s="13" t="s">
        <v>88</v>
      </c>
      <c r="AW146" s="13" t="s">
        <v>36</v>
      </c>
      <c r="AX146" s="13" t="s">
        <v>81</v>
      </c>
      <c r="AY146" s="211" t="s">
        <v>140</v>
      </c>
    </row>
    <row r="147" s="14" customFormat="1">
      <c r="A147" s="14"/>
      <c r="B147" s="217"/>
      <c r="C147" s="14"/>
      <c r="D147" s="205" t="s">
        <v>152</v>
      </c>
      <c r="E147" s="218" t="s">
        <v>1</v>
      </c>
      <c r="F147" s="219" t="s">
        <v>191</v>
      </c>
      <c r="G147" s="14"/>
      <c r="H147" s="220">
        <v>48.469999999999999</v>
      </c>
      <c r="I147" s="221"/>
      <c r="J147" s="14"/>
      <c r="K147" s="14"/>
      <c r="L147" s="217"/>
      <c r="M147" s="222"/>
      <c r="N147" s="223"/>
      <c r="O147" s="223"/>
      <c r="P147" s="223"/>
      <c r="Q147" s="223"/>
      <c r="R147" s="223"/>
      <c r="S147" s="223"/>
      <c r="T147" s="22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18" t="s">
        <v>152</v>
      </c>
      <c r="AU147" s="218" t="s">
        <v>88</v>
      </c>
      <c r="AV147" s="14" t="s">
        <v>90</v>
      </c>
      <c r="AW147" s="14" t="s">
        <v>36</v>
      </c>
      <c r="AX147" s="14" t="s">
        <v>88</v>
      </c>
      <c r="AY147" s="218" t="s">
        <v>140</v>
      </c>
    </row>
    <row r="148" s="2" customFormat="1" ht="24.15" customHeight="1">
      <c r="A148" s="40"/>
      <c r="B148" s="192"/>
      <c r="C148" s="193" t="s">
        <v>192</v>
      </c>
      <c r="D148" s="193" t="s">
        <v>143</v>
      </c>
      <c r="E148" s="194" t="s">
        <v>193</v>
      </c>
      <c r="F148" s="195" t="s">
        <v>194</v>
      </c>
      <c r="G148" s="196" t="s">
        <v>186</v>
      </c>
      <c r="H148" s="197">
        <v>10.598000000000001</v>
      </c>
      <c r="I148" s="198"/>
      <c r="J148" s="199">
        <f>ROUND(I148*H148,2)</f>
        <v>0</v>
      </c>
      <c r="K148" s="195" t="s">
        <v>147</v>
      </c>
      <c r="L148" s="41"/>
      <c r="M148" s="200" t="s">
        <v>1</v>
      </c>
      <c r="N148" s="201" t="s">
        <v>46</v>
      </c>
      <c r="O148" s="79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04" t="s">
        <v>187</v>
      </c>
      <c r="AT148" s="204" t="s">
        <v>143</v>
      </c>
      <c r="AU148" s="204" t="s">
        <v>88</v>
      </c>
      <c r="AY148" s="19" t="s">
        <v>140</v>
      </c>
      <c r="BE148" s="135">
        <f>IF(N148="základní",J148,0)</f>
        <v>0</v>
      </c>
      <c r="BF148" s="135">
        <f>IF(N148="snížená",J148,0)</f>
        <v>0</v>
      </c>
      <c r="BG148" s="135">
        <f>IF(N148="zákl. přenesená",J148,0)</f>
        <v>0</v>
      </c>
      <c r="BH148" s="135">
        <f>IF(N148="sníž. přenesená",J148,0)</f>
        <v>0</v>
      </c>
      <c r="BI148" s="135">
        <f>IF(N148="nulová",J148,0)</f>
        <v>0</v>
      </c>
      <c r="BJ148" s="19" t="s">
        <v>88</v>
      </c>
      <c r="BK148" s="135">
        <f>ROUND(I148*H148,2)</f>
        <v>0</v>
      </c>
      <c r="BL148" s="19" t="s">
        <v>187</v>
      </c>
      <c r="BM148" s="204" t="s">
        <v>195</v>
      </c>
    </row>
    <row r="149" s="2" customFormat="1">
      <c r="A149" s="40"/>
      <c r="B149" s="41"/>
      <c r="C149" s="40"/>
      <c r="D149" s="205" t="s">
        <v>150</v>
      </c>
      <c r="E149" s="40"/>
      <c r="F149" s="206" t="s">
        <v>196</v>
      </c>
      <c r="G149" s="40"/>
      <c r="H149" s="40"/>
      <c r="I149" s="207"/>
      <c r="J149" s="40"/>
      <c r="K149" s="40"/>
      <c r="L149" s="41"/>
      <c r="M149" s="208"/>
      <c r="N149" s="209"/>
      <c r="O149" s="79"/>
      <c r="P149" s="79"/>
      <c r="Q149" s="79"/>
      <c r="R149" s="79"/>
      <c r="S149" s="79"/>
      <c r="T149" s="8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150</v>
      </c>
      <c r="AU149" s="19" t="s">
        <v>88</v>
      </c>
    </row>
    <row r="150" s="13" customFormat="1">
      <c r="A150" s="13"/>
      <c r="B150" s="210"/>
      <c r="C150" s="13"/>
      <c r="D150" s="205" t="s">
        <v>152</v>
      </c>
      <c r="E150" s="211" t="s">
        <v>1</v>
      </c>
      <c r="F150" s="212" t="s">
        <v>197</v>
      </c>
      <c r="G150" s="13"/>
      <c r="H150" s="211" t="s">
        <v>1</v>
      </c>
      <c r="I150" s="213"/>
      <c r="J150" s="13"/>
      <c r="K150" s="13"/>
      <c r="L150" s="210"/>
      <c r="M150" s="214"/>
      <c r="N150" s="215"/>
      <c r="O150" s="215"/>
      <c r="P150" s="215"/>
      <c r="Q150" s="215"/>
      <c r="R150" s="215"/>
      <c r="S150" s="215"/>
      <c r="T150" s="21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11" t="s">
        <v>152</v>
      </c>
      <c r="AU150" s="211" t="s">
        <v>88</v>
      </c>
      <c r="AV150" s="13" t="s">
        <v>88</v>
      </c>
      <c r="AW150" s="13" t="s">
        <v>36</v>
      </c>
      <c r="AX150" s="13" t="s">
        <v>81</v>
      </c>
      <c r="AY150" s="211" t="s">
        <v>140</v>
      </c>
    </row>
    <row r="151" s="14" customFormat="1">
      <c r="A151" s="14"/>
      <c r="B151" s="217"/>
      <c r="C151" s="14"/>
      <c r="D151" s="205" t="s">
        <v>152</v>
      </c>
      <c r="E151" s="218" t="s">
        <v>1</v>
      </c>
      <c r="F151" s="219" t="s">
        <v>198</v>
      </c>
      <c r="G151" s="14"/>
      <c r="H151" s="220">
        <v>4.9980000000000002</v>
      </c>
      <c r="I151" s="221"/>
      <c r="J151" s="14"/>
      <c r="K151" s="14"/>
      <c r="L151" s="217"/>
      <c r="M151" s="222"/>
      <c r="N151" s="223"/>
      <c r="O151" s="223"/>
      <c r="P151" s="223"/>
      <c r="Q151" s="223"/>
      <c r="R151" s="223"/>
      <c r="S151" s="223"/>
      <c r="T151" s="22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18" t="s">
        <v>152</v>
      </c>
      <c r="AU151" s="218" t="s">
        <v>88</v>
      </c>
      <c r="AV151" s="14" t="s">
        <v>90</v>
      </c>
      <c r="AW151" s="14" t="s">
        <v>36</v>
      </c>
      <c r="AX151" s="14" t="s">
        <v>81</v>
      </c>
      <c r="AY151" s="218" t="s">
        <v>140</v>
      </c>
    </row>
    <row r="152" s="13" customFormat="1">
      <c r="A152" s="13"/>
      <c r="B152" s="210"/>
      <c r="C152" s="13"/>
      <c r="D152" s="205" t="s">
        <v>152</v>
      </c>
      <c r="E152" s="211" t="s">
        <v>1</v>
      </c>
      <c r="F152" s="212" t="s">
        <v>199</v>
      </c>
      <c r="G152" s="13"/>
      <c r="H152" s="211" t="s">
        <v>1</v>
      </c>
      <c r="I152" s="213"/>
      <c r="J152" s="13"/>
      <c r="K152" s="13"/>
      <c r="L152" s="210"/>
      <c r="M152" s="214"/>
      <c r="N152" s="215"/>
      <c r="O152" s="215"/>
      <c r="P152" s="215"/>
      <c r="Q152" s="215"/>
      <c r="R152" s="215"/>
      <c r="S152" s="215"/>
      <c r="T152" s="21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11" t="s">
        <v>152</v>
      </c>
      <c r="AU152" s="211" t="s">
        <v>88</v>
      </c>
      <c r="AV152" s="13" t="s">
        <v>88</v>
      </c>
      <c r="AW152" s="13" t="s">
        <v>36</v>
      </c>
      <c r="AX152" s="13" t="s">
        <v>81</v>
      </c>
      <c r="AY152" s="211" t="s">
        <v>140</v>
      </c>
    </row>
    <row r="153" s="14" customFormat="1">
      <c r="A153" s="14"/>
      <c r="B153" s="217"/>
      <c r="C153" s="14"/>
      <c r="D153" s="205" t="s">
        <v>152</v>
      </c>
      <c r="E153" s="218" t="s">
        <v>1</v>
      </c>
      <c r="F153" s="219" t="s">
        <v>200</v>
      </c>
      <c r="G153" s="14"/>
      <c r="H153" s="220">
        <v>5.5999999999999996</v>
      </c>
      <c r="I153" s="221"/>
      <c r="J153" s="14"/>
      <c r="K153" s="14"/>
      <c r="L153" s="217"/>
      <c r="M153" s="222"/>
      <c r="N153" s="223"/>
      <c r="O153" s="223"/>
      <c r="P153" s="223"/>
      <c r="Q153" s="223"/>
      <c r="R153" s="223"/>
      <c r="S153" s="223"/>
      <c r="T153" s="22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18" t="s">
        <v>152</v>
      </c>
      <c r="AU153" s="218" t="s">
        <v>88</v>
      </c>
      <c r="AV153" s="14" t="s">
        <v>90</v>
      </c>
      <c r="AW153" s="14" t="s">
        <v>36</v>
      </c>
      <c r="AX153" s="14" t="s">
        <v>81</v>
      </c>
      <c r="AY153" s="218" t="s">
        <v>140</v>
      </c>
    </row>
    <row r="154" s="15" customFormat="1">
      <c r="A154" s="15"/>
      <c r="B154" s="226"/>
      <c r="C154" s="15"/>
      <c r="D154" s="205" t="s">
        <v>152</v>
      </c>
      <c r="E154" s="227" t="s">
        <v>1</v>
      </c>
      <c r="F154" s="228" t="s">
        <v>201</v>
      </c>
      <c r="G154" s="15"/>
      <c r="H154" s="229">
        <v>10.597999999999999</v>
      </c>
      <c r="I154" s="230"/>
      <c r="J154" s="15"/>
      <c r="K154" s="15"/>
      <c r="L154" s="226"/>
      <c r="M154" s="231"/>
      <c r="N154" s="232"/>
      <c r="O154" s="232"/>
      <c r="P154" s="232"/>
      <c r="Q154" s="232"/>
      <c r="R154" s="232"/>
      <c r="S154" s="232"/>
      <c r="T154" s="23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27" t="s">
        <v>152</v>
      </c>
      <c r="AU154" s="227" t="s">
        <v>88</v>
      </c>
      <c r="AV154" s="15" t="s">
        <v>148</v>
      </c>
      <c r="AW154" s="15" t="s">
        <v>36</v>
      </c>
      <c r="AX154" s="15" t="s">
        <v>88</v>
      </c>
      <c r="AY154" s="227" t="s">
        <v>140</v>
      </c>
    </row>
    <row r="155" s="2" customFormat="1" ht="16.5" customHeight="1">
      <c r="A155" s="40"/>
      <c r="B155" s="192"/>
      <c r="C155" s="193" t="s">
        <v>202</v>
      </c>
      <c r="D155" s="193" t="s">
        <v>143</v>
      </c>
      <c r="E155" s="194" t="s">
        <v>203</v>
      </c>
      <c r="F155" s="195" t="s">
        <v>204</v>
      </c>
      <c r="G155" s="196" t="s">
        <v>186</v>
      </c>
      <c r="H155" s="197">
        <v>48.469999999999999</v>
      </c>
      <c r="I155" s="198"/>
      <c r="J155" s="199">
        <f>ROUND(I155*H155,2)</f>
        <v>0</v>
      </c>
      <c r="K155" s="195" t="s">
        <v>147</v>
      </c>
      <c r="L155" s="41"/>
      <c r="M155" s="200" t="s">
        <v>1</v>
      </c>
      <c r="N155" s="201" t="s">
        <v>46</v>
      </c>
      <c r="O155" s="79"/>
      <c r="P155" s="202">
        <f>O155*H155</f>
        <v>0</v>
      </c>
      <c r="Q155" s="202">
        <v>0</v>
      </c>
      <c r="R155" s="202">
        <f>Q155*H155</f>
        <v>0</v>
      </c>
      <c r="S155" s="202">
        <v>0</v>
      </c>
      <c r="T155" s="203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04" t="s">
        <v>187</v>
      </c>
      <c r="AT155" s="204" t="s">
        <v>143</v>
      </c>
      <c r="AU155" s="204" t="s">
        <v>88</v>
      </c>
      <c r="AY155" s="19" t="s">
        <v>140</v>
      </c>
      <c r="BE155" s="135">
        <f>IF(N155="základní",J155,0)</f>
        <v>0</v>
      </c>
      <c r="BF155" s="135">
        <f>IF(N155="snížená",J155,0)</f>
        <v>0</v>
      </c>
      <c r="BG155" s="135">
        <f>IF(N155="zákl. přenesená",J155,0)</f>
        <v>0</v>
      </c>
      <c r="BH155" s="135">
        <f>IF(N155="sníž. přenesená",J155,0)</f>
        <v>0</v>
      </c>
      <c r="BI155" s="135">
        <f>IF(N155="nulová",J155,0)</f>
        <v>0</v>
      </c>
      <c r="BJ155" s="19" t="s">
        <v>88</v>
      </c>
      <c r="BK155" s="135">
        <f>ROUND(I155*H155,2)</f>
        <v>0</v>
      </c>
      <c r="BL155" s="19" t="s">
        <v>187</v>
      </c>
      <c r="BM155" s="204" t="s">
        <v>205</v>
      </c>
    </row>
    <row r="156" s="2" customFormat="1">
      <c r="A156" s="40"/>
      <c r="B156" s="41"/>
      <c r="C156" s="40"/>
      <c r="D156" s="205" t="s">
        <v>150</v>
      </c>
      <c r="E156" s="40"/>
      <c r="F156" s="206" t="s">
        <v>206</v>
      </c>
      <c r="G156" s="40"/>
      <c r="H156" s="40"/>
      <c r="I156" s="207"/>
      <c r="J156" s="40"/>
      <c r="K156" s="40"/>
      <c r="L156" s="41"/>
      <c r="M156" s="208"/>
      <c r="N156" s="209"/>
      <c r="O156" s="79"/>
      <c r="P156" s="79"/>
      <c r="Q156" s="79"/>
      <c r="R156" s="79"/>
      <c r="S156" s="79"/>
      <c r="T156" s="8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150</v>
      </c>
      <c r="AU156" s="19" t="s">
        <v>88</v>
      </c>
    </row>
    <row r="157" s="13" customFormat="1">
      <c r="A157" s="13"/>
      <c r="B157" s="210"/>
      <c r="C157" s="13"/>
      <c r="D157" s="205" t="s">
        <v>152</v>
      </c>
      <c r="E157" s="211" t="s">
        <v>1</v>
      </c>
      <c r="F157" s="212" t="s">
        <v>207</v>
      </c>
      <c r="G157" s="13"/>
      <c r="H157" s="211" t="s">
        <v>1</v>
      </c>
      <c r="I157" s="213"/>
      <c r="J157" s="13"/>
      <c r="K157" s="13"/>
      <c r="L157" s="210"/>
      <c r="M157" s="214"/>
      <c r="N157" s="215"/>
      <c r="O157" s="215"/>
      <c r="P157" s="215"/>
      <c r="Q157" s="215"/>
      <c r="R157" s="215"/>
      <c r="S157" s="215"/>
      <c r="T157" s="21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11" t="s">
        <v>152</v>
      </c>
      <c r="AU157" s="211" t="s">
        <v>88</v>
      </c>
      <c r="AV157" s="13" t="s">
        <v>88</v>
      </c>
      <c r="AW157" s="13" t="s">
        <v>36</v>
      </c>
      <c r="AX157" s="13" t="s">
        <v>81</v>
      </c>
      <c r="AY157" s="211" t="s">
        <v>140</v>
      </c>
    </row>
    <row r="158" s="14" customFormat="1">
      <c r="A158" s="14"/>
      <c r="B158" s="217"/>
      <c r="C158" s="14"/>
      <c r="D158" s="205" t="s">
        <v>152</v>
      </c>
      <c r="E158" s="218" t="s">
        <v>1</v>
      </c>
      <c r="F158" s="219" t="s">
        <v>208</v>
      </c>
      <c r="G158" s="14"/>
      <c r="H158" s="220">
        <v>48.469999999999999</v>
      </c>
      <c r="I158" s="221"/>
      <c r="J158" s="14"/>
      <c r="K158" s="14"/>
      <c r="L158" s="217"/>
      <c r="M158" s="222"/>
      <c r="N158" s="223"/>
      <c r="O158" s="223"/>
      <c r="P158" s="223"/>
      <c r="Q158" s="223"/>
      <c r="R158" s="223"/>
      <c r="S158" s="223"/>
      <c r="T158" s="22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18" t="s">
        <v>152</v>
      </c>
      <c r="AU158" s="218" t="s">
        <v>88</v>
      </c>
      <c r="AV158" s="14" t="s">
        <v>90</v>
      </c>
      <c r="AW158" s="14" t="s">
        <v>36</v>
      </c>
      <c r="AX158" s="14" t="s">
        <v>88</v>
      </c>
      <c r="AY158" s="218" t="s">
        <v>140</v>
      </c>
    </row>
    <row r="159" s="2" customFormat="1" ht="16.5" customHeight="1">
      <c r="A159" s="40"/>
      <c r="B159" s="192"/>
      <c r="C159" s="193" t="s">
        <v>209</v>
      </c>
      <c r="D159" s="193" t="s">
        <v>143</v>
      </c>
      <c r="E159" s="194" t="s">
        <v>210</v>
      </c>
      <c r="F159" s="195" t="s">
        <v>211</v>
      </c>
      <c r="G159" s="196" t="s">
        <v>186</v>
      </c>
      <c r="H159" s="197">
        <v>10.598000000000001</v>
      </c>
      <c r="I159" s="198"/>
      <c r="J159" s="199">
        <f>ROUND(I159*H159,2)</f>
        <v>0</v>
      </c>
      <c r="K159" s="195" t="s">
        <v>147</v>
      </c>
      <c r="L159" s="41"/>
      <c r="M159" s="200" t="s">
        <v>1</v>
      </c>
      <c r="N159" s="201" t="s">
        <v>46</v>
      </c>
      <c r="O159" s="79"/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04" t="s">
        <v>187</v>
      </c>
      <c r="AT159" s="204" t="s">
        <v>143</v>
      </c>
      <c r="AU159" s="204" t="s">
        <v>88</v>
      </c>
      <c r="AY159" s="19" t="s">
        <v>140</v>
      </c>
      <c r="BE159" s="135">
        <f>IF(N159="základní",J159,0)</f>
        <v>0</v>
      </c>
      <c r="BF159" s="135">
        <f>IF(N159="snížená",J159,0)</f>
        <v>0</v>
      </c>
      <c r="BG159" s="135">
        <f>IF(N159="zákl. přenesená",J159,0)</f>
        <v>0</v>
      </c>
      <c r="BH159" s="135">
        <f>IF(N159="sníž. přenesená",J159,0)</f>
        <v>0</v>
      </c>
      <c r="BI159" s="135">
        <f>IF(N159="nulová",J159,0)</f>
        <v>0</v>
      </c>
      <c r="BJ159" s="19" t="s">
        <v>88</v>
      </c>
      <c r="BK159" s="135">
        <f>ROUND(I159*H159,2)</f>
        <v>0</v>
      </c>
      <c r="BL159" s="19" t="s">
        <v>187</v>
      </c>
      <c r="BM159" s="204" t="s">
        <v>212</v>
      </c>
    </row>
    <row r="160" s="2" customFormat="1">
      <c r="A160" s="40"/>
      <c r="B160" s="41"/>
      <c r="C160" s="40"/>
      <c r="D160" s="205" t="s">
        <v>150</v>
      </c>
      <c r="E160" s="40"/>
      <c r="F160" s="206" t="s">
        <v>213</v>
      </c>
      <c r="G160" s="40"/>
      <c r="H160" s="40"/>
      <c r="I160" s="207"/>
      <c r="J160" s="40"/>
      <c r="K160" s="40"/>
      <c r="L160" s="41"/>
      <c r="M160" s="208"/>
      <c r="N160" s="209"/>
      <c r="O160" s="79"/>
      <c r="P160" s="79"/>
      <c r="Q160" s="79"/>
      <c r="R160" s="79"/>
      <c r="S160" s="79"/>
      <c r="T160" s="8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150</v>
      </c>
      <c r="AU160" s="19" t="s">
        <v>88</v>
      </c>
    </row>
    <row r="161" s="13" customFormat="1">
      <c r="A161" s="13"/>
      <c r="B161" s="210"/>
      <c r="C161" s="13"/>
      <c r="D161" s="205" t="s">
        <v>152</v>
      </c>
      <c r="E161" s="211" t="s">
        <v>1</v>
      </c>
      <c r="F161" s="212" t="s">
        <v>197</v>
      </c>
      <c r="G161" s="13"/>
      <c r="H161" s="211" t="s">
        <v>1</v>
      </c>
      <c r="I161" s="213"/>
      <c r="J161" s="13"/>
      <c r="K161" s="13"/>
      <c r="L161" s="210"/>
      <c r="M161" s="214"/>
      <c r="N161" s="215"/>
      <c r="O161" s="215"/>
      <c r="P161" s="215"/>
      <c r="Q161" s="215"/>
      <c r="R161" s="215"/>
      <c r="S161" s="215"/>
      <c r="T161" s="21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11" t="s">
        <v>152</v>
      </c>
      <c r="AU161" s="211" t="s">
        <v>88</v>
      </c>
      <c r="AV161" s="13" t="s">
        <v>88</v>
      </c>
      <c r="AW161" s="13" t="s">
        <v>36</v>
      </c>
      <c r="AX161" s="13" t="s">
        <v>81</v>
      </c>
      <c r="AY161" s="211" t="s">
        <v>140</v>
      </c>
    </row>
    <row r="162" s="14" customFormat="1">
      <c r="A162" s="14"/>
      <c r="B162" s="217"/>
      <c r="C162" s="14"/>
      <c r="D162" s="205" t="s">
        <v>152</v>
      </c>
      <c r="E162" s="218" t="s">
        <v>1</v>
      </c>
      <c r="F162" s="219" t="s">
        <v>198</v>
      </c>
      <c r="G162" s="14"/>
      <c r="H162" s="220">
        <v>4.9980000000000002</v>
      </c>
      <c r="I162" s="221"/>
      <c r="J162" s="14"/>
      <c r="K162" s="14"/>
      <c r="L162" s="217"/>
      <c r="M162" s="222"/>
      <c r="N162" s="223"/>
      <c r="O162" s="223"/>
      <c r="P162" s="223"/>
      <c r="Q162" s="223"/>
      <c r="R162" s="223"/>
      <c r="S162" s="223"/>
      <c r="T162" s="22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18" t="s">
        <v>152</v>
      </c>
      <c r="AU162" s="218" t="s">
        <v>88</v>
      </c>
      <c r="AV162" s="14" t="s">
        <v>90</v>
      </c>
      <c r="AW162" s="14" t="s">
        <v>36</v>
      </c>
      <c r="AX162" s="14" t="s">
        <v>81</v>
      </c>
      <c r="AY162" s="218" t="s">
        <v>140</v>
      </c>
    </row>
    <row r="163" s="13" customFormat="1">
      <c r="A163" s="13"/>
      <c r="B163" s="210"/>
      <c r="C163" s="13"/>
      <c r="D163" s="205" t="s">
        <v>152</v>
      </c>
      <c r="E163" s="211" t="s">
        <v>1</v>
      </c>
      <c r="F163" s="212" t="s">
        <v>199</v>
      </c>
      <c r="G163" s="13"/>
      <c r="H163" s="211" t="s">
        <v>1</v>
      </c>
      <c r="I163" s="213"/>
      <c r="J163" s="13"/>
      <c r="K163" s="13"/>
      <c r="L163" s="210"/>
      <c r="M163" s="214"/>
      <c r="N163" s="215"/>
      <c r="O163" s="215"/>
      <c r="P163" s="215"/>
      <c r="Q163" s="215"/>
      <c r="R163" s="215"/>
      <c r="S163" s="215"/>
      <c r="T163" s="21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11" t="s">
        <v>152</v>
      </c>
      <c r="AU163" s="211" t="s">
        <v>88</v>
      </c>
      <c r="AV163" s="13" t="s">
        <v>88</v>
      </c>
      <c r="AW163" s="13" t="s">
        <v>36</v>
      </c>
      <c r="AX163" s="13" t="s">
        <v>81</v>
      </c>
      <c r="AY163" s="211" t="s">
        <v>140</v>
      </c>
    </row>
    <row r="164" s="14" customFormat="1">
      <c r="A164" s="14"/>
      <c r="B164" s="217"/>
      <c r="C164" s="14"/>
      <c r="D164" s="205" t="s">
        <v>152</v>
      </c>
      <c r="E164" s="218" t="s">
        <v>1</v>
      </c>
      <c r="F164" s="219" t="s">
        <v>200</v>
      </c>
      <c r="G164" s="14"/>
      <c r="H164" s="220">
        <v>5.5999999999999996</v>
      </c>
      <c r="I164" s="221"/>
      <c r="J164" s="14"/>
      <c r="K164" s="14"/>
      <c r="L164" s="217"/>
      <c r="M164" s="222"/>
      <c r="N164" s="223"/>
      <c r="O164" s="223"/>
      <c r="P164" s="223"/>
      <c r="Q164" s="223"/>
      <c r="R164" s="223"/>
      <c r="S164" s="223"/>
      <c r="T164" s="22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18" t="s">
        <v>152</v>
      </c>
      <c r="AU164" s="218" t="s">
        <v>88</v>
      </c>
      <c r="AV164" s="14" t="s">
        <v>90</v>
      </c>
      <c r="AW164" s="14" t="s">
        <v>36</v>
      </c>
      <c r="AX164" s="14" t="s">
        <v>81</v>
      </c>
      <c r="AY164" s="218" t="s">
        <v>140</v>
      </c>
    </row>
    <row r="165" s="15" customFormat="1">
      <c r="A165" s="15"/>
      <c r="B165" s="226"/>
      <c r="C165" s="15"/>
      <c r="D165" s="205" t="s">
        <v>152</v>
      </c>
      <c r="E165" s="227" t="s">
        <v>1</v>
      </c>
      <c r="F165" s="228" t="s">
        <v>201</v>
      </c>
      <c r="G165" s="15"/>
      <c r="H165" s="229">
        <v>10.597999999999999</v>
      </c>
      <c r="I165" s="230"/>
      <c r="J165" s="15"/>
      <c r="K165" s="15"/>
      <c r="L165" s="226"/>
      <c r="M165" s="231"/>
      <c r="N165" s="232"/>
      <c r="O165" s="232"/>
      <c r="P165" s="232"/>
      <c r="Q165" s="232"/>
      <c r="R165" s="232"/>
      <c r="S165" s="232"/>
      <c r="T165" s="23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27" t="s">
        <v>152</v>
      </c>
      <c r="AU165" s="227" t="s">
        <v>88</v>
      </c>
      <c r="AV165" s="15" t="s">
        <v>148</v>
      </c>
      <c r="AW165" s="15" t="s">
        <v>36</v>
      </c>
      <c r="AX165" s="15" t="s">
        <v>88</v>
      </c>
      <c r="AY165" s="227" t="s">
        <v>140</v>
      </c>
    </row>
    <row r="166" s="2" customFormat="1" ht="16.5" customHeight="1">
      <c r="A166" s="40"/>
      <c r="B166" s="192"/>
      <c r="C166" s="193" t="s">
        <v>214</v>
      </c>
      <c r="D166" s="193" t="s">
        <v>143</v>
      </c>
      <c r="E166" s="194" t="s">
        <v>215</v>
      </c>
      <c r="F166" s="195" t="s">
        <v>216</v>
      </c>
      <c r="G166" s="196" t="s">
        <v>217</v>
      </c>
      <c r="H166" s="197">
        <v>1</v>
      </c>
      <c r="I166" s="198"/>
      <c r="J166" s="199">
        <f>ROUND(I166*H166,2)</f>
        <v>0</v>
      </c>
      <c r="K166" s="195" t="s">
        <v>147</v>
      </c>
      <c r="L166" s="41"/>
      <c r="M166" s="200" t="s">
        <v>1</v>
      </c>
      <c r="N166" s="201" t="s">
        <v>46</v>
      </c>
      <c r="O166" s="79"/>
      <c r="P166" s="202">
        <f>O166*H166</f>
        <v>0</v>
      </c>
      <c r="Q166" s="202">
        <v>0</v>
      </c>
      <c r="R166" s="202">
        <f>Q166*H166</f>
        <v>0</v>
      </c>
      <c r="S166" s="202">
        <v>0</v>
      </c>
      <c r="T166" s="203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04" t="s">
        <v>187</v>
      </c>
      <c r="AT166" s="204" t="s">
        <v>143</v>
      </c>
      <c r="AU166" s="204" t="s">
        <v>88</v>
      </c>
      <c r="AY166" s="19" t="s">
        <v>140</v>
      </c>
      <c r="BE166" s="135">
        <f>IF(N166="základní",J166,0)</f>
        <v>0</v>
      </c>
      <c r="BF166" s="135">
        <f>IF(N166="snížená",J166,0)</f>
        <v>0</v>
      </c>
      <c r="BG166" s="135">
        <f>IF(N166="zákl. přenesená",J166,0)</f>
        <v>0</v>
      </c>
      <c r="BH166" s="135">
        <f>IF(N166="sníž. přenesená",J166,0)</f>
        <v>0</v>
      </c>
      <c r="BI166" s="135">
        <f>IF(N166="nulová",J166,0)</f>
        <v>0</v>
      </c>
      <c r="BJ166" s="19" t="s">
        <v>88</v>
      </c>
      <c r="BK166" s="135">
        <f>ROUND(I166*H166,2)</f>
        <v>0</v>
      </c>
      <c r="BL166" s="19" t="s">
        <v>187</v>
      </c>
      <c r="BM166" s="204" t="s">
        <v>218</v>
      </c>
    </row>
    <row r="167" s="2" customFormat="1">
      <c r="A167" s="40"/>
      <c r="B167" s="41"/>
      <c r="C167" s="40"/>
      <c r="D167" s="205" t="s">
        <v>150</v>
      </c>
      <c r="E167" s="40"/>
      <c r="F167" s="206" t="s">
        <v>219</v>
      </c>
      <c r="G167" s="40"/>
      <c r="H167" s="40"/>
      <c r="I167" s="207"/>
      <c r="J167" s="40"/>
      <c r="K167" s="40"/>
      <c r="L167" s="41"/>
      <c r="M167" s="208"/>
      <c r="N167" s="209"/>
      <c r="O167" s="79"/>
      <c r="P167" s="79"/>
      <c r="Q167" s="79"/>
      <c r="R167" s="79"/>
      <c r="S167" s="79"/>
      <c r="T167" s="8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150</v>
      </c>
      <c r="AU167" s="19" t="s">
        <v>88</v>
      </c>
    </row>
    <row r="168" s="13" customFormat="1">
      <c r="A168" s="13"/>
      <c r="B168" s="210"/>
      <c r="C168" s="13"/>
      <c r="D168" s="205" t="s">
        <v>152</v>
      </c>
      <c r="E168" s="211" t="s">
        <v>1</v>
      </c>
      <c r="F168" s="212" t="s">
        <v>220</v>
      </c>
      <c r="G168" s="13"/>
      <c r="H168" s="211" t="s">
        <v>1</v>
      </c>
      <c r="I168" s="213"/>
      <c r="J168" s="13"/>
      <c r="K168" s="13"/>
      <c r="L168" s="210"/>
      <c r="M168" s="214"/>
      <c r="N168" s="215"/>
      <c r="O168" s="215"/>
      <c r="P168" s="215"/>
      <c r="Q168" s="215"/>
      <c r="R168" s="215"/>
      <c r="S168" s="215"/>
      <c r="T168" s="21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11" t="s">
        <v>152</v>
      </c>
      <c r="AU168" s="211" t="s">
        <v>88</v>
      </c>
      <c r="AV168" s="13" t="s">
        <v>88</v>
      </c>
      <c r="AW168" s="13" t="s">
        <v>36</v>
      </c>
      <c r="AX168" s="13" t="s">
        <v>81</v>
      </c>
      <c r="AY168" s="211" t="s">
        <v>140</v>
      </c>
    </row>
    <row r="169" s="14" customFormat="1">
      <c r="A169" s="14"/>
      <c r="B169" s="217"/>
      <c r="C169" s="14"/>
      <c r="D169" s="205" t="s">
        <v>152</v>
      </c>
      <c r="E169" s="218" t="s">
        <v>1</v>
      </c>
      <c r="F169" s="219" t="s">
        <v>88</v>
      </c>
      <c r="G169" s="14"/>
      <c r="H169" s="220">
        <v>1</v>
      </c>
      <c r="I169" s="221"/>
      <c r="J169" s="14"/>
      <c r="K169" s="14"/>
      <c r="L169" s="217"/>
      <c r="M169" s="222"/>
      <c r="N169" s="223"/>
      <c r="O169" s="223"/>
      <c r="P169" s="223"/>
      <c r="Q169" s="223"/>
      <c r="R169" s="223"/>
      <c r="S169" s="223"/>
      <c r="T169" s="22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18" t="s">
        <v>152</v>
      </c>
      <c r="AU169" s="218" t="s">
        <v>88</v>
      </c>
      <c r="AV169" s="14" t="s">
        <v>90</v>
      </c>
      <c r="AW169" s="14" t="s">
        <v>36</v>
      </c>
      <c r="AX169" s="14" t="s">
        <v>88</v>
      </c>
      <c r="AY169" s="218" t="s">
        <v>140</v>
      </c>
    </row>
    <row r="170" s="2" customFormat="1" ht="16.5" customHeight="1">
      <c r="A170" s="40"/>
      <c r="B170" s="192"/>
      <c r="C170" s="193" t="s">
        <v>221</v>
      </c>
      <c r="D170" s="193" t="s">
        <v>143</v>
      </c>
      <c r="E170" s="194" t="s">
        <v>222</v>
      </c>
      <c r="F170" s="195" t="s">
        <v>223</v>
      </c>
      <c r="G170" s="196" t="s">
        <v>186</v>
      </c>
      <c r="H170" s="197">
        <v>0.0080000000000000002</v>
      </c>
      <c r="I170" s="198"/>
      <c r="J170" s="199">
        <f>ROUND(I170*H170,2)</f>
        <v>0</v>
      </c>
      <c r="K170" s="195" t="s">
        <v>147</v>
      </c>
      <c r="L170" s="41"/>
      <c r="M170" s="200" t="s">
        <v>1</v>
      </c>
      <c r="N170" s="201" t="s">
        <v>46</v>
      </c>
      <c r="O170" s="79"/>
      <c r="P170" s="202">
        <f>O170*H170</f>
        <v>0</v>
      </c>
      <c r="Q170" s="202">
        <v>0</v>
      </c>
      <c r="R170" s="202">
        <f>Q170*H170</f>
        <v>0</v>
      </c>
      <c r="S170" s="202">
        <v>0</v>
      </c>
      <c r="T170" s="203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04" t="s">
        <v>187</v>
      </c>
      <c r="AT170" s="204" t="s">
        <v>143</v>
      </c>
      <c r="AU170" s="204" t="s">
        <v>88</v>
      </c>
      <c r="AY170" s="19" t="s">
        <v>140</v>
      </c>
      <c r="BE170" s="135">
        <f>IF(N170="základní",J170,0)</f>
        <v>0</v>
      </c>
      <c r="BF170" s="135">
        <f>IF(N170="snížená",J170,0)</f>
        <v>0</v>
      </c>
      <c r="BG170" s="135">
        <f>IF(N170="zákl. přenesená",J170,0)</f>
        <v>0</v>
      </c>
      <c r="BH170" s="135">
        <f>IF(N170="sníž. přenesená",J170,0)</f>
        <v>0</v>
      </c>
      <c r="BI170" s="135">
        <f>IF(N170="nulová",J170,0)</f>
        <v>0</v>
      </c>
      <c r="BJ170" s="19" t="s">
        <v>88</v>
      </c>
      <c r="BK170" s="135">
        <f>ROUND(I170*H170,2)</f>
        <v>0</v>
      </c>
      <c r="BL170" s="19" t="s">
        <v>187</v>
      </c>
      <c r="BM170" s="204" t="s">
        <v>224</v>
      </c>
    </row>
    <row r="171" s="2" customFormat="1">
      <c r="A171" s="40"/>
      <c r="B171" s="41"/>
      <c r="C171" s="40"/>
      <c r="D171" s="205" t="s">
        <v>150</v>
      </c>
      <c r="E171" s="40"/>
      <c r="F171" s="206" t="s">
        <v>225</v>
      </c>
      <c r="G171" s="40"/>
      <c r="H171" s="40"/>
      <c r="I171" s="207"/>
      <c r="J171" s="40"/>
      <c r="K171" s="40"/>
      <c r="L171" s="41"/>
      <c r="M171" s="208"/>
      <c r="N171" s="209"/>
      <c r="O171" s="79"/>
      <c r="P171" s="79"/>
      <c r="Q171" s="79"/>
      <c r="R171" s="79"/>
      <c r="S171" s="79"/>
      <c r="T171" s="8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150</v>
      </c>
      <c r="AU171" s="19" t="s">
        <v>88</v>
      </c>
    </row>
    <row r="172" s="13" customFormat="1">
      <c r="A172" s="13"/>
      <c r="B172" s="210"/>
      <c r="C172" s="13"/>
      <c r="D172" s="205" t="s">
        <v>152</v>
      </c>
      <c r="E172" s="211" t="s">
        <v>1</v>
      </c>
      <c r="F172" s="212" t="s">
        <v>226</v>
      </c>
      <c r="G172" s="13"/>
      <c r="H172" s="211" t="s">
        <v>1</v>
      </c>
      <c r="I172" s="213"/>
      <c r="J172" s="13"/>
      <c r="K172" s="13"/>
      <c r="L172" s="210"/>
      <c r="M172" s="214"/>
      <c r="N172" s="215"/>
      <c r="O172" s="215"/>
      <c r="P172" s="215"/>
      <c r="Q172" s="215"/>
      <c r="R172" s="215"/>
      <c r="S172" s="215"/>
      <c r="T172" s="21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11" t="s">
        <v>152</v>
      </c>
      <c r="AU172" s="211" t="s">
        <v>88</v>
      </c>
      <c r="AV172" s="13" t="s">
        <v>88</v>
      </c>
      <c r="AW172" s="13" t="s">
        <v>36</v>
      </c>
      <c r="AX172" s="13" t="s">
        <v>81</v>
      </c>
      <c r="AY172" s="211" t="s">
        <v>140</v>
      </c>
    </row>
    <row r="173" s="13" customFormat="1">
      <c r="A173" s="13"/>
      <c r="B173" s="210"/>
      <c r="C173" s="13"/>
      <c r="D173" s="205" t="s">
        <v>152</v>
      </c>
      <c r="E173" s="211" t="s">
        <v>1</v>
      </c>
      <c r="F173" s="212" t="s">
        <v>227</v>
      </c>
      <c r="G173" s="13"/>
      <c r="H173" s="211" t="s">
        <v>1</v>
      </c>
      <c r="I173" s="213"/>
      <c r="J173" s="13"/>
      <c r="K173" s="13"/>
      <c r="L173" s="210"/>
      <c r="M173" s="214"/>
      <c r="N173" s="215"/>
      <c r="O173" s="215"/>
      <c r="P173" s="215"/>
      <c r="Q173" s="215"/>
      <c r="R173" s="215"/>
      <c r="S173" s="215"/>
      <c r="T173" s="21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11" t="s">
        <v>152</v>
      </c>
      <c r="AU173" s="211" t="s">
        <v>88</v>
      </c>
      <c r="AV173" s="13" t="s">
        <v>88</v>
      </c>
      <c r="AW173" s="13" t="s">
        <v>36</v>
      </c>
      <c r="AX173" s="13" t="s">
        <v>81</v>
      </c>
      <c r="AY173" s="211" t="s">
        <v>140</v>
      </c>
    </row>
    <row r="174" s="14" customFormat="1">
      <c r="A174" s="14"/>
      <c r="B174" s="217"/>
      <c r="C174" s="14"/>
      <c r="D174" s="205" t="s">
        <v>152</v>
      </c>
      <c r="E174" s="218" t="s">
        <v>1</v>
      </c>
      <c r="F174" s="219" t="s">
        <v>228</v>
      </c>
      <c r="G174" s="14"/>
      <c r="H174" s="220">
        <v>0.0080000000000000002</v>
      </c>
      <c r="I174" s="221"/>
      <c r="J174" s="14"/>
      <c r="K174" s="14"/>
      <c r="L174" s="217"/>
      <c r="M174" s="234"/>
      <c r="N174" s="235"/>
      <c r="O174" s="235"/>
      <c r="P174" s="235"/>
      <c r="Q174" s="235"/>
      <c r="R174" s="235"/>
      <c r="S174" s="235"/>
      <c r="T174" s="23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18" t="s">
        <v>152</v>
      </c>
      <c r="AU174" s="218" t="s">
        <v>88</v>
      </c>
      <c r="AV174" s="14" t="s">
        <v>90</v>
      </c>
      <c r="AW174" s="14" t="s">
        <v>36</v>
      </c>
      <c r="AX174" s="14" t="s">
        <v>88</v>
      </c>
      <c r="AY174" s="218" t="s">
        <v>140</v>
      </c>
    </row>
    <row r="175" s="2" customFormat="1" ht="6.96" customHeight="1">
      <c r="A175" s="40"/>
      <c r="B175" s="62"/>
      <c r="C175" s="63"/>
      <c r="D175" s="63"/>
      <c r="E175" s="63"/>
      <c r="F175" s="63"/>
      <c r="G175" s="63"/>
      <c r="H175" s="63"/>
      <c r="I175" s="63"/>
      <c r="J175" s="63"/>
      <c r="K175" s="63"/>
      <c r="L175" s="41"/>
      <c r="M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</row>
  </sheetData>
  <autoFilter ref="C122:K17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90</v>
      </c>
    </row>
    <row r="4" s="1" customFormat="1" ht="24.96" customHeight="1">
      <c r="B4" s="22"/>
      <c r="D4" s="23" t="s">
        <v>111</v>
      </c>
      <c r="L4" s="22"/>
      <c r="M4" s="142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43" t="str">
        <f>'Rekapitulace stavby'!K6</f>
        <v>Vypracování PD na opravu most. objektů v JMK</v>
      </c>
      <c r="F7" s="32"/>
      <c r="G7" s="32"/>
      <c r="H7" s="32"/>
      <c r="L7" s="22"/>
    </row>
    <row r="8" s="1" customFormat="1" ht="12" customHeight="1">
      <c r="B8" s="22"/>
      <c r="D8" s="32" t="s">
        <v>112</v>
      </c>
      <c r="L8" s="22"/>
    </row>
    <row r="9" s="2" customFormat="1" ht="16.5" customHeight="1">
      <c r="A9" s="40"/>
      <c r="B9" s="41"/>
      <c r="C9" s="40"/>
      <c r="D9" s="40"/>
      <c r="E9" s="143" t="s">
        <v>113</v>
      </c>
      <c r="F9" s="40"/>
      <c r="G9" s="40"/>
      <c r="H9" s="40"/>
      <c r="I9" s="40"/>
      <c r="J9" s="40"/>
      <c r="K9" s="40"/>
      <c r="L9" s="5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1"/>
      <c r="C10" s="40"/>
      <c r="D10" s="32" t="s">
        <v>114</v>
      </c>
      <c r="E10" s="40"/>
      <c r="F10" s="40"/>
      <c r="G10" s="40"/>
      <c r="H10" s="40"/>
      <c r="I10" s="40"/>
      <c r="J10" s="40"/>
      <c r="K10" s="40"/>
      <c r="L10" s="5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1"/>
      <c r="C11" s="40"/>
      <c r="D11" s="40"/>
      <c r="E11" s="69" t="s">
        <v>229</v>
      </c>
      <c r="F11" s="40"/>
      <c r="G11" s="40"/>
      <c r="H11" s="40"/>
      <c r="I11" s="40"/>
      <c r="J11" s="40"/>
      <c r="K11" s="40"/>
      <c r="L11" s="5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1"/>
      <c r="C12" s="40"/>
      <c r="D12" s="40"/>
      <c r="E12" s="40"/>
      <c r="F12" s="40"/>
      <c r="G12" s="40"/>
      <c r="H12" s="40"/>
      <c r="I12" s="40"/>
      <c r="J12" s="40"/>
      <c r="K12" s="40"/>
      <c r="L12" s="5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1"/>
      <c r="C13" s="40"/>
      <c r="D13" s="32" t="s">
        <v>18</v>
      </c>
      <c r="E13" s="40"/>
      <c r="F13" s="27" t="s">
        <v>1</v>
      </c>
      <c r="G13" s="40"/>
      <c r="H13" s="40"/>
      <c r="I13" s="32" t="s">
        <v>19</v>
      </c>
      <c r="J13" s="27" t="s">
        <v>1</v>
      </c>
      <c r="K13" s="40"/>
      <c r="L13" s="5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1"/>
      <c r="C14" s="40"/>
      <c r="D14" s="32" t="s">
        <v>20</v>
      </c>
      <c r="E14" s="40"/>
      <c r="F14" s="27" t="s">
        <v>116</v>
      </c>
      <c r="G14" s="40"/>
      <c r="H14" s="40"/>
      <c r="I14" s="32" t="s">
        <v>22</v>
      </c>
      <c r="J14" s="71" t="str">
        <f>'Rekapitulace stavby'!AN8</f>
        <v>25. 9. 2023</v>
      </c>
      <c r="K14" s="40"/>
      <c r="L14" s="5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1"/>
      <c r="C15" s="40"/>
      <c r="D15" s="40"/>
      <c r="E15" s="40"/>
      <c r="F15" s="40"/>
      <c r="G15" s="40"/>
      <c r="H15" s="40"/>
      <c r="I15" s="40"/>
      <c r="J15" s="40"/>
      <c r="K15" s="40"/>
      <c r="L15" s="5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1"/>
      <c r="C16" s="40"/>
      <c r="D16" s="32" t="s">
        <v>24</v>
      </c>
      <c r="E16" s="40"/>
      <c r="F16" s="40"/>
      <c r="G16" s="40"/>
      <c r="H16" s="40"/>
      <c r="I16" s="32" t="s">
        <v>25</v>
      </c>
      <c r="J16" s="27" t="s">
        <v>26</v>
      </c>
      <c r="K16" s="40"/>
      <c r="L16" s="5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1"/>
      <c r="C17" s="40"/>
      <c r="D17" s="40"/>
      <c r="E17" s="27" t="s">
        <v>27</v>
      </c>
      <c r="F17" s="40"/>
      <c r="G17" s="40"/>
      <c r="H17" s="40"/>
      <c r="I17" s="32" t="s">
        <v>28</v>
      </c>
      <c r="J17" s="27" t="s">
        <v>29</v>
      </c>
      <c r="K17" s="40"/>
      <c r="L17" s="5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1"/>
      <c r="C18" s="40"/>
      <c r="D18" s="40"/>
      <c r="E18" s="40"/>
      <c r="F18" s="40"/>
      <c r="G18" s="40"/>
      <c r="H18" s="40"/>
      <c r="I18" s="40"/>
      <c r="J18" s="40"/>
      <c r="K18" s="40"/>
      <c r="L18" s="5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1"/>
      <c r="C19" s="40"/>
      <c r="D19" s="32" t="s">
        <v>30</v>
      </c>
      <c r="E19" s="40"/>
      <c r="F19" s="40"/>
      <c r="G19" s="40"/>
      <c r="H19" s="40"/>
      <c r="I19" s="32" t="s">
        <v>25</v>
      </c>
      <c r="J19" s="33" t="str">
        <f>'Rekapitulace stavby'!AN13</f>
        <v>Vyplň údaj</v>
      </c>
      <c r="K19" s="40"/>
      <c r="L19" s="5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1"/>
      <c r="C20" s="40"/>
      <c r="D20" s="40"/>
      <c r="E20" s="33" t="str">
        <f>'Rekapitulace stavby'!E14</f>
        <v>Vyplň údaj</v>
      </c>
      <c r="F20" s="27"/>
      <c r="G20" s="27"/>
      <c r="H20" s="27"/>
      <c r="I20" s="32" t="s">
        <v>28</v>
      </c>
      <c r="J20" s="33" t="str">
        <f>'Rekapitulace stavby'!AN14</f>
        <v>Vyplň údaj</v>
      </c>
      <c r="K20" s="40"/>
      <c r="L20" s="5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1"/>
      <c r="C21" s="40"/>
      <c r="D21" s="40"/>
      <c r="E21" s="40"/>
      <c r="F21" s="40"/>
      <c r="G21" s="40"/>
      <c r="H21" s="40"/>
      <c r="I21" s="40"/>
      <c r="J21" s="40"/>
      <c r="K21" s="40"/>
      <c r="L21" s="5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1"/>
      <c r="C22" s="40"/>
      <c r="D22" s="32" t="s">
        <v>32</v>
      </c>
      <c r="E22" s="40"/>
      <c r="F22" s="40"/>
      <c r="G22" s="40"/>
      <c r="H22" s="40"/>
      <c r="I22" s="32" t="s">
        <v>25</v>
      </c>
      <c r="J22" s="27" t="s">
        <v>33</v>
      </c>
      <c r="K22" s="40"/>
      <c r="L22" s="5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1"/>
      <c r="C23" s="40"/>
      <c r="D23" s="40"/>
      <c r="E23" s="27" t="s">
        <v>34</v>
      </c>
      <c r="F23" s="40"/>
      <c r="G23" s="40"/>
      <c r="H23" s="40"/>
      <c r="I23" s="32" t="s">
        <v>28</v>
      </c>
      <c r="J23" s="27" t="s">
        <v>35</v>
      </c>
      <c r="K23" s="40"/>
      <c r="L23" s="5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1"/>
      <c r="C24" s="40"/>
      <c r="D24" s="40"/>
      <c r="E24" s="40"/>
      <c r="F24" s="40"/>
      <c r="G24" s="40"/>
      <c r="H24" s="40"/>
      <c r="I24" s="40"/>
      <c r="J24" s="40"/>
      <c r="K24" s="40"/>
      <c r="L24" s="5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1"/>
      <c r="C25" s="40"/>
      <c r="D25" s="32" t="s">
        <v>37</v>
      </c>
      <c r="E25" s="40"/>
      <c r="F25" s="40"/>
      <c r="G25" s="40"/>
      <c r="H25" s="40"/>
      <c r="I25" s="32" t="s">
        <v>25</v>
      </c>
      <c r="J25" s="27" t="str">
        <f>IF('Rekapitulace stavby'!AN19="","",'Rekapitulace stavby'!AN19)</f>
        <v/>
      </c>
      <c r="K25" s="40"/>
      <c r="L25" s="5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1"/>
      <c r="C26" s="40"/>
      <c r="D26" s="40"/>
      <c r="E26" s="27" t="str">
        <f>IF('Rekapitulace stavby'!E20="","",'Rekapitulace stavby'!E20)</f>
        <v xml:space="preserve"> </v>
      </c>
      <c r="F26" s="40"/>
      <c r="G26" s="40"/>
      <c r="H26" s="40"/>
      <c r="I26" s="32" t="s">
        <v>28</v>
      </c>
      <c r="J26" s="27" t="str">
        <f>IF('Rekapitulace stavby'!AN20="","",'Rekapitulace stavby'!AN20)</f>
        <v/>
      </c>
      <c r="K26" s="40"/>
      <c r="L26" s="5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1"/>
      <c r="C27" s="40"/>
      <c r="D27" s="40"/>
      <c r="E27" s="40"/>
      <c r="F27" s="40"/>
      <c r="G27" s="40"/>
      <c r="H27" s="40"/>
      <c r="I27" s="40"/>
      <c r="J27" s="40"/>
      <c r="K27" s="40"/>
      <c r="L27" s="5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1"/>
      <c r="C28" s="40"/>
      <c r="D28" s="32" t="s">
        <v>38</v>
      </c>
      <c r="E28" s="40"/>
      <c r="F28" s="40"/>
      <c r="G28" s="40"/>
      <c r="H28" s="40"/>
      <c r="I28" s="40"/>
      <c r="J28" s="40"/>
      <c r="K28" s="40"/>
      <c r="L28" s="5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4"/>
      <c r="B29" s="145"/>
      <c r="C29" s="144"/>
      <c r="D29" s="144"/>
      <c r="E29" s="36" t="s">
        <v>1</v>
      </c>
      <c r="F29" s="36"/>
      <c r="G29" s="36"/>
      <c r="H29" s="36"/>
      <c r="I29" s="144"/>
      <c r="J29" s="144"/>
      <c r="K29" s="144"/>
      <c r="L29" s="146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40"/>
      <c r="B30" s="41"/>
      <c r="C30" s="40"/>
      <c r="D30" s="40"/>
      <c r="E30" s="40"/>
      <c r="F30" s="40"/>
      <c r="G30" s="40"/>
      <c r="H30" s="40"/>
      <c r="I30" s="40"/>
      <c r="J30" s="40"/>
      <c r="K30" s="40"/>
      <c r="L30" s="5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1"/>
      <c r="C31" s="40"/>
      <c r="D31" s="92"/>
      <c r="E31" s="92"/>
      <c r="F31" s="92"/>
      <c r="G31" s="92"/>
      <c r="H31" s="92"/>
      <c r="I31" s="92"/>
      <c r="J31" s="92"/>
      <c r="K31" s="92"/>
      <c r="L31" s="5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1"/>
      <c r="C32" s="40"/>
      <c r="D32" s="147" t="s">
        <v>41</v>
      </c>
      <c r="E32" s="40"/>
      <c r="F32" s="40"/>
      <c r="G32" s="40"/>
      <c r="H32" s="40"/>
      <c r="I32" s="40"/>
      <c r="J32" s="98">
        <f>ROUND(J132, 2)</f>
        <v>0</v>
      </c>
      <c r="K32" s="40"/>
      <c r="L32" s="5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1"/>
      <c r="C33" s="40"/>
      <c r="D33" s="92"/>
      <c r="E33" s="92"/>
      <c r="F33" s="92"/>
      <c r="G33" s="92"/>
      <c r="H33" s="92"/>
      <c r="I33" s="92"/>
      <c r="J33" s="92"/>
      <c r="K33" s="92"/>
      <c r="L33" s="5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1"/>
      <c r="C34" s="40"/>
      <c r="D34" s="40"/>
      <c r="E34" s="40"/>
      <c r="F34" s="45" t="s">
        <v>43</v>
      </c>
      <c r="G34" s="40"/>
      <c r="H34" s="40"/>
      <c r="I34" s="45" t="s">
        <v>42</v>
      </c>
      <c r="J34" s="45" t="s">
        <v>44</v>
      </c>
      <c r="K34" s="40"/>
      <c r="L34" s="5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1"/>
      <c r="C35" s="40"/>
      <c r="D35" s="148" t="s">
        <v>45</v>
      </c>
      <c r="E35" s="32" t="s">
        <v>46</v>
      </c>
      <c r="F35" s="149">
        <f>ROUND((SUM(BE132:BE626)),  2)</f>
        <v>0</v>
      </c>
      <c r="G35" s="40"/>
      <c r="H35" s="40"/>
      <c r="I35" s="150">
        <v>0.20999999999999999</v>
      </c>
      <c r="J35" s="149">
        <f>ROUND(((SUM(BE132:BE626))*I35),  2)</f>
        <v>0</v>
      </c>
      <c r="K35" s="40"/>
      <c r="L35" s="5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1"/>
      <c r="C36" s="40"/>
      <c r="D36" s="40"/>
      <c r="E36" s="32" t="s">
        <v>47</v>
      </c>
      <c r="F36" s="149">
        <f>ROUND((SUM(BF132:BF626)),  2)</f>
        <v>0</v>
      </c>
      <c r="G36" s="40"/>
      <c r="H36" s="40"/>
      <c r="I36" s="150">
        <v>0.12</v>
      </c>
      <c r="J36" s="149">
        <f>ROUND(((SUM(BF132:BF626))*I36),  2)</f>
        <v>0</v>
      </c>
      <c r="K36" s="40"/>
      <c r="L36" s="5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1"/>
      <c r="C37" s="40"/>
      <c r="D37" s="40"/>
      <c r="E37" s="32" t="s">
        <v>48</v>
      </c>
      <c r="F37" s="149">
        <f>ROUND((SUM(BG132:BG626)),  2)</f>
        <v>0</v>
      </c>
      <c r="G37" s="40"/>
      <c r="H37" s="40"/>
      <c r="I37" s="150">
        <v>0.20999999999999999</v>
      </c>
      <c r="J37" s="149">
        <f>0</f>
        <v>0</v>
      </c>
      <c r="K37" s="40"/>
      <c r="L37" s="5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1"/>
      <c r="C38" s="40"/>
      <c r="D38" s="40"/>
      <c r="E38" s="32" t="s">
        <v>49</v>
      </c>
      <c r="F38" s="149">
        <f>ROUND((SUM(BH132:BH626)),  2)</f>
        <v>0</v>
      </c>
      <c r="G38" s="40"/>
      <c r="H38" s="40"/>
      <c r="I38" s="150">
        <v>0.12</v>
      </c>
      <c r="J38" s="149">
        <f>0</f>
        <v>0</v>
      </c>
      <c r="K38" s="40"/>
      <c r="L38" s="5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1"/>
      <c r="C39" s="40"/>
      <c r="D39" s="40"/>
      <c r="E39" s="32" t="s">
        <v>50</v>
      </c>
      <c r="F39" s="149">
        <f>ROUND((SUM(BI132:BI626)),  2)</f>
        <v>0</v>
      </c>
      <c r="G39" s="40"/>
      <c r="H39" s="40"/>
      <c r="I39" s="150">
        <v>0</v>
      </c>
      <c r="J39" s="149">
        <f>0</f>
        <v>0</v>
      </c>
      <c r="K39" s="40"/>
      <c r="L39" s="5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1"/>
      <c r="C40" s="40"/>
      <c r="D40" s="40"/>
      <c r="E40" s="40"/>
      <c r="F40" s="40"/>
      <c r="G40" s="40"/>
      <c r="H40" s="40"/>
      <c r="I40" s="40"/>
      <c r="J40" s="40"/>
      <c r="K40" s="40"/>
      <c r="L40" s="5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1"/>
      <c r="C41" s="140"/>
      <c r="D41" s="151" t="s">
        <v>51</v>
      </c>
      <c r="E41" s="83"/>
      <c r="F41" s="83"/>
      <c r="G41" s="152" t="s">
        <v>52</v>
      </c>
      <c r="H41" s="153" t="s">
        <v>53</v>
      </c>
      <c r="I41" s="83"/>
      <c r="J41" s="154">
        <f>SUM(J32:J39)</f>
        <v>0</v>
      </c>
      <c r="K41" s="155"/>
      <c r="L41" s="5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1"/>
      <c r="C42" s="40"/>
      <c r="D42" s="40"/>
      <c r="E42" s="40"/>
      <c r="F42" s="40"/>
      <c r="G42" s="40"/>
      <c r="H42" s="40"/>
      <c r="I42" s="40"/>
      <c r="J42" s="40"/>
      <c r="K42" s="40"/>
      <c r="L42" s="5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7"/>
      <c r="D50" s="58" t="s">
        <v>54</v>
      </c>
      <c r="E50" s="59"/>
      <c r="F50" s="59"/>
      <c r="G50" s="58" t="s">
        <v>55</v>
      </c>
      <c r="H50" s="59"/>
      <c r="I50" s="59"/>
      <c r="J50" s="59"/>
      <c r="K50" s="59"/>
      <c r="L50" s="57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40"/>
      <c r="B61" s="41"/>
      <c r="C61" s="40"/>
      <c r="D61" s="60" t="s">
        <v>56</v>
      </c>
      <c r="E61" s="43"/>
      <c r="F61" s="156" t="s">
        <v>57</v>
      </c>
      <c r="G61" s="60" t="s">
        <v>56</v>
      </c>
      <c r="H61" s="43"/>
      <c r="I61" s="43"/>
      <c r="J61" s="157" t="s">
        <v>57</v>
      </c>
      <c r="K61" s="43"/>
      <c r="L61" s="5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40"/>
      <c r="B65" s="41"/>
      <c r="C65" s="40"/>
      <c r="D65" s="58" t="s">
        <v>58</v>
      </c>
      <c r="E65" s="61"/>
      <c r="F65" s="61"/>
      <c r="G65" s="58" t="s">
        <v>59</v>
      </c>
      <c r="H65" s="61"/>
      <c r="I65" s="61"/>
      <c r="J65" s="61"/>
      <c r="K65" s="61"/>
      <c r="L65" s="5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40"/>
      <c r="B76" s="41"/>
      <c r="C76" s="40"/>
      <c r="D76" s="60" t="s">
        <v>56</v>
      </c>
      <c r="E76" s="43"/>
      <c r="F76" s="156" t="s">
        <v>57</v>
      </c>
      <c r="G76" s="60" t="s">
        <v>56</v>
      </c>
      <c r="H76" s="43"/>
      <c r="I76" s="43"/>
      <c r="J76" s="157" t="s">
        <v>57</v>
      </c>
      <c r="K76" s="43"/>
      <c r="L76" s="5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5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5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5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0"/>
      <c r="D83" s="40"/>
      <c r="E83" s="40"/>
      <c r="F83" s="40"/>
      <c r="G83" s="40"/>
      <c r="H83" s="40"/>
      <c r="I83" s="40"/>
      <c r="J83" s="40"/>
      <c r="K83" s="40"/>
      <c r="L83" s="5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5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0"/>
      <c r="D85" s="40"/>
      <c r="E85" s="143" t="str">
        <f>E7</f>
        <v>Vypracování PD na opravu most. objektů v JMK</v>
      </c>
      <c r="F85" s="32"/>
      <c r="G85" s="32"/>
      <c r="H85" s="32"/>
      <c r="I85" s="40"/>
      <c r="J85" s="40"/>
      <c r="K85" s="40"/>
      <c r="L85" s="5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2" t="s">
        <v>112</v>
      </c>
      <c r="L86" s="22"/>
    </row>
    <row r="87" s="2" customFormat="1" ht="16.5" customHeight="1">
      <c r="A87" s="40"/>
      <c r="B87" s="41"/>
      <c r="C87" s="40"/>
      <c r="D87" s="40"/>
      <c r="E87" s="143" t="s">
        <v>113</v>
      </c>
      <c r="F87" s="40"/>
      <c r="G87" s="40"/>
      <c r="H87" s="40"/>
      <c r="I87" s="40"/>
      <c r="J87" s="40"/>
      <c r="K87" s="40"/>
      <c r="L87" s="5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2" t="s">
        <v>114</v>
      </c>
      <c r="D88" s="40"/>
      <c r="E88" s="40"/>
      <c r="F88" s="40"/>
      <c r="G88" s="40"/>
      <c r="H88" s="40"/>
      <c r="I88" s="40"/>
      <c r="J88" s="40"/>
      <c r="K88" s="40"/>
      <c r="L88" s="5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0"/>
      <c r="D89" s="40"/>
      <c r="E89" s="69" t="str">
        <f>E11</f>
        <v>D.2.1.4 - Oprava propustku</v>
      </c>
      <c r="F89" s="40"/>
      <c r="G89" s="40"/>
      <c r="H89" s="40"/>
      <c r="I89" s="40"/>
      <c r="J89" s="40"/>
      <c r="K89" s="40"/>
      <c r="L89" s="5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0"/>
      <c r="D90" s="40"/>
      <c r="E90" s="40"/>
      <c r="F90" s="40"/>
      <c r="G90" s="40"/>
      <c r="H90" s="40"/>
      <c r="I90" s="40"/>
      <c r="J90" s="40"/>
      <c r="K90" s="40"/>
      <c r="L90" s="5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2" t="s">
        <v>20</v>
      </c>
      <c r="D91" s="40"/>
      <c r="E91" s="40"/>
      <c r="F91" s="27" t="str">
        <f>F14</f>
        <v>k.ú. Mladkov u Boskovic</v>
      </c>
      <c r="G91" s="40"/>
      <c r="H91" s="40"/>
      <c r="I91" s="32" t="s">
        <v>22</v>
      </c>
      <c r="J91" s="71" t="str">
        <f>IF(J14="","",J14)</f>
        <v>25. 9. 2023</v>
      </c>
      <c r="K91" s="40"/>
      <c r="L91" s="5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0"/>
      <c r="D92" s="40"/>
      <c r="E92" s="40"/>
      <c r="F92" s="40"/>
      <c r="G92" s="40"/>
      <c r="H92" s="40"/>
      <c r="I92" s="40"/>
      <c r="J92" s="40"/>
      <c r="K92" s="40"/>
      <c r="L92" s="5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40.05" customHeight="1">
      <c r="A93" s="40"/>
      <c r="B93" s="41"/>
      <c r="C93" s="32" t="s">
        <v>24</v>
      </c>
      <c r="D93" s="40"/>
      <c r="E93" s="40"/>
      <c r="F93" s="27" t="str">
        <f>E17</f>
        <v>Správa železnic, s.o.</v>
      </c>
      <c r="G93" s="40"/>
      <c r="H93" s="40"/>
      <c r="I93" s="32" t="s">
        <v>32</v>
      </c>
      <c r="J93" s="36" t="str">
        <f>E23</f>
        <v>F-PROJEKT-DOPRAVNÍ STAVBY s.r.o.</v>
      </c>
      <c r="K93" s="40"/>
      <c r="L93" s="5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37</v>
      </c>
      <c r="J94" s="36" t="str">
        <f>E26</f>
        <v xml:space="preserve"> </v>
      </c>
      <c r="K94" s="40"/>
      <c r="L94" s="5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0"/>
      <c r="D95" s="40"/>
      <c r="E95" s="40"/>
      <c r="F95" s="40"/>
      <c r="G95" s="40"/>
      <c r="H95" s="40"/>
      <c r="I95" s="40"/>
      <c r="J95" s="40"/>
      <c r="K95" s="40"/>
      <c r="L95" s="57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58" t="s">
        <v>118</v>
      </c>
      <c r="D96" s="140"/>
      <c r="E96" s="140"/>
      <c r="F96" s="140"/>
      <c r="G96" s="140"/>
      <c r="H96" s="140"/>
      <c r="I96" s="140"/>
      <c r="J96" s="159" t="s">
        <v>119</v>
      </c>
      <c r="K96" s="140"/>
      <c r="L96" s="57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0"/>
      <c r="D97" s="40"/>
      <c r="E97" s="40"/>
      <c r="F97" s="40"/>
      <c r="G97" s="40"/>
      <c r="H97" s="40"/>
      <c r="I97" s="40"/>
      <c r="J97" s="40"/>
      <c r="K97" s="40"/>
      <c r="L97" s="57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160" t="s">
        <v>120</v>
      </c>
      <c r="D98" s="40"/>
      <c r="E98" s="40"/>
      <c r="F98" s="40"/>
      <c r="G98" s="40"/>
      <c r="H98" s="40"/>
      <c r="I98" s="40"/>
      <c r="J98" s="98">
        <f>J132</f>
        <v>0</v>
      </c>
      <c r="K98" s="40"/>
      <c r="L98" s="57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9" t="s">
        <v>121</v>
      </c>
    </row>
    <row r="99" s="9" customFormat="1" ht="24.96" customHeight="1">
      <c r="A99" s="9"/>
      <c r="B99" s="161"/>
      <c r="C99" s="9"/>
      <c r="D99" s="162" t="s">
        <v>122</v>
      </c>
      <c r="E99" s="163"/>
      <c r="F99" s="163"/>
      <c r="G99" s="163"/>
      <c r="H99" s="163"/>
      <c r="I99" s="163"/>
      <c r="J99" s="164">
        <f>J133</f>
        <v>0</v>
      </c>
      <c r="K99" s="9"/>
      <c r="L99" s="16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65"/>
      <c r="C100" s="10"/>
      <c r="D100" s="166" t="s">
        <v>230</v>
      </c>
      <c r="E100" s="167"/>
      <c r="F100" s="167"/>
      <c r="G100" s="167"/>
      <c r="H100" s="167"/>
      <c r="I100" s="167"/>
      <c r="J100" s="168">
        <f>J134</f>
        <v>0</v>
      </c>
      <c r="K100" s="10"/>
      <c r="L100" s="16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65"/>
      <c r="C101" s="10"/>
      <c r="D101" s="166" t="s">
        <v>231</v>
      </c>
      <c r="E101" s="167"/>
      <c r="F101" s="167"/>
      <c r="G101" s="167"/>
      <c r="H101" s="167"/>
      <c r="I101" s="167"/>
      <c r="J101" s="168">
        <f>J324</f>
        <v>0</v>
      </c>
      <c r="K101" s="10"/>
      <c r="L101" s="16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65"/>
      <c r="C102" s="10"/>
      <c r="D102" s="166" t="s">
        <v>232</v>
      </c>
      <c r="E102" s="167"/>
      <c r="F102" s="167"/>
      <c r="G102" s="167"/>
      <c r="H102" s="167"/>
      <c r="I102" s="167"/>
      <c r="J102" s="168">
        <f>J371</f>
        <v>0</v>
      </c>
      <c r="K102" s="10"/>
      <c r="L102" s="16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65"/>
      <c r="C103" s="10"/>
      <c r="D103" s="166" t="s">
        <v>233</v>
      </c>
      <c r="E103" s="167"/>
      <c r="F103" s="167"/>
      <c r="G103" s="167"/>
      <c r="H103" s="167"/>
      <c r="I103" s="167"/>
      <c r="J103" s="168">
        <f>J444</f>
        <v>0</v>
      </c>
      <c r="K103" s="10"/>
      <c r="L103" s="16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65"/>
      <c r="C104" s="10"/>
      <c r="D104" s="166" t="s">
        <v>234</v>
      </c>
      <c r="E104" s="167"/>
      <c r="F104" s="167"/>
      <c r="G104" s="167"/>
      <c r="H104" s="167"/>
      <c r="I104" s="167"/>
      <c r="J104" s="168">
        <f>J471</f>
        <v>0</v>
      </c>
      <c r="K104" s="10"/>
      <c r="L104" s="16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65"/>
      <c r="C105" s="10"/>
      <c r="D105" s="166" t="s">
        <v>235</v>
      </c>
      <c r="E105" s="167"/>
      <c r="F105" s="167"/>
      <c r="G105" s="167"/>
      <c r="H105" s="167"/>
      <c r="I105" s="167"/>
      <c r="J105" s="168">
        <f>J483</f>
        <v>0</v>
      </c>
      <c r="K105" s="10"/>
      <c r="L105" s="16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65"/>
      <c r="C106" s="10"/>
      <c r="D106" s="166" t="s">
        <v>236</v>
      </c>
      <c r="E106" s="167"/>
      <c r="F106" s="167"/>
      <c r="G106" s="167"/>
      <c r="H106" s="167"/>
      <c r="I106" s="167"/>
      <c r="J106" s="168">
        <f>J496</f>
        <v>0</v>
      </c>
      <c r="K106" s="10"/>
      <c r="L106" s="16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65"/>
      <c r="C107" s="10"/>
      <c r="D107" s="166" t="s">
        <v>237</v>
      </c>
      <c r="E107" s="167"/>
      <c r="F107" s="167"/>
      <c r="G107" s="167"/>
      <c r="H107" s="167"/>
      <c r="I107" s="167"/>
      <c r="J107" s="168">
        <f>J544</f>
        <v>0</v>
      </c>
      <c r="K107" s="10"/>
      <c r="L107" s="16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65"/>
      <c r="C108" s="10"/>
      <c r="D108" s="166" t="s">
        <v>238</v>
      </c>
      <c r="E108" s="167"/>
      <c r="F108" s="167"/>
      <c r="G108" s="167"/>
      <c r="H108" s="167"/>
      <c r="I108" s="167"/>
      <c r="J108" s="168">
        <f>J585</f>
        <v>0</v>
      </c>
      <c r="K108" s="10"/>
      <c r="L108" s="16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61"/>
      <c r="C109" s="9"/>
      <c r="D109" s="162" t="s">
        <v>239</v>
      </c>
      <c r="E109" s="163"/>
      <c r="F109" s="163"/>
      <c r="G109" s="163"/>
      <c r="H109" s="163"/>
      <c r="I109" s="163"/>
      <c r="J109" s="164">
        <f>J588</f>
        <v>0</v>
      </c>
      <c r="K109" s="9"/>
      <c r="L109" s="161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65"/>
      <c r="C110" s="10"/>
      <c r="D110" s="166" t="s">
        <v>240</v>
      </c>
      <c r="E110" s="167"/>
      <c r="F110" s="167"/>
      <c r="G110" s="167"/>
      <c r="H110" s="167"/>
      <c r="I110" s="167"/>
      <c r="J110" s="168">
        <f>J589</f>
        <v>0</v>
      </c>
      <c r="K110" s="10"/>
      <c r="L110" s="16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40"/>
      <c r="B111" s="41"/>
      <c r="C111" s="40"/>
      <c r="D111" s="40"/>
      <c r="E111" s="40"/>
      <c r="F111" s="40"/>
      <c r="G111" s="40"/>
      <c r="H111" s="40"/>
      <c r="I111" s="40"/>
      <c r="J111" s="40"/>
      <c r="K111" s="40"/>
      <c r="L111" s="57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6.96" customHeight="1">
      <c r="A112" s="40"/>
      <c r="B112" s="62"/>
      <c r="C112" s="63"/>
      <c r="D112" s="63"/>
      <c r="E112" s="63"/>
      <c r="F112" s="63"/>
      <c r="G112" s="63"/>
      <c r="H112" s="63"/>
      <c r="I112" s="63"/>
      <c r="J112" s="63"/>
      <c r="K112" s="63"/>
      <c r="L112" s="57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6" s="2" customFormat="1" ht="6.96" customHeight="1">
      <c r="A116" s="40"/>
      <c r="B116" s="64"/>
      <c r="C116" s="65"/>
      <c r="D116" s="65"/>
      <c r="E116" s="65"/>
      <c r="F116" s="65"/>
      <c r="G116" s="65"/>
      <c r="H116" s="65"/>
      <c r="I116" s="65"/>
      <c r="J116" s="65"/>
      <c r="K116" s="65"/>
      <c r="L116" s="57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24.96" customHeight="1">
      <c r="A117" s="40"/>
      <c r="B117" s="41"/>
      <c r="C117" s="23" t="s">
        <v>125</v>
      </c>
      <c r="D117" s="40"/>
      <c r="E117" s="40"/>
      <c r="F117" s="40"/>
      <c r="G117" s="40"/>
      <c r="H117" s="40"/>
      <c r="I117" s="40"/>
      <c r="J117" s="40"/>
      <c r="K117" s="40"/>
      <c r="L117" s="57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41"/>
      <c r="C118" s="40"/>
      <c r="D118" s="40"/>
      <c r="E118" s="40"/>
      <c r="F118" s="40"/>
      <c r="G118" s="40"/>
      <c r="H118" s="40"/>
      <c r="I118" s="40"/>
      <c r="J118" s="40"/>
      <c r="K118" s="40"/>
      <c r="L118" s="57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2" customHeight="1">
      <c r="A119" s="40"/>
      <c r="B119" s="41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57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6.5" customHeight="1">
      <c r="A120" s="40"/>
      <c r="B120" s="41"/>
      <c r="C120" s="40"/>
      <c r="D120" s="40"/>
      <c r="E120" s="143" t="str">
        <f>E7</f>
        <v>Vypracování PD na opravu most. objektů v JMK</v>
      </c>
      <c r="F120" s="32"/>
      <c r="G120" s="32"/>
      <c r="H120" s="32"/>
      <c r="I120" s="40"/>
      <c r="J120" s="40"/>
      <c r="K120" s="40"/>
      <c r="L120" s="57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1" customFormat="1" ht="12" customHeight="1">
      <c r="B121" s="22"/>
      <c r="C121" s="32" t="s">
        <v>112</v>
      </c>
      <c r="L121" s="22"/>
    </row>
    <row r="122" s="2" customFormat="1" ht="16.5" customHeight="1">
      <c r="A122" s="40"/>
      <c r="B122" s="41"/>
      <c r="C122" s="40"/>
      <c r="D122" s="40"/>
      <c r="E122" s="143" t="s">
        <v>113</v>
      </c>
      <c r="F122" s="40"/>
      <c r="G122" s="40"/>
      <c r="H122" s="40"/>
      <c r="I122" s="40"/>
      <c r="J122" s="40"/>
      <c r="K122" s="40"/>
      <c r="L122" s="57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2" customHeight="1">
      <c r="A123" s="40"/>
      <c r="B123" s="41"/>
      <c r="C123" s="32" t="s">
        <v>114</v>
      </c>
      <c r="D123" s="40"/>
      <c r="E123" s="40"/>
      <c r="F123" s="40"/>
      <c r="G123" s="40"/>
      <c r="H123" s="40"/>
      <c r="I123" s="40"/>
      <c r="J123" s="40"/>
      <c r="K123" s="40"/>
      <c r="L123" s="57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16.5" customHeight="1">
      <c r="A124" s="40"/>
      <c r="B124" s="41"/>
      <c r="C124" s="40"/>
      <c r="D124" s="40"/>
      <c r="E124" s="69" t="str">
        <f>E11</f>
        <v>D.2.1.4 - Oprava propustku</v>
      </c>
      <c r="F124" s="40"/>
      <c r="G124" s="40"/>
      <c r="H124" s="40"/>
      <c r="I124" s="40"/>
      <c r="J124" s="40"/>
      <c r="K124" s="40"/>
      <c r="L124" s="57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6.96" customHeight="1">
      <c r="A125" s="40"/>
      <c r="B125" s="41"/>
      <c r="C125" s="40"/>
      <c r="D125" s="40"/>
      <c r="E125" s="40"/>
      <c r="F125" s="40"/>
      <c r="G125" s="40"/>
      <c r="H125" s="40"/>
      <c r="I125" s="40"/>
      <c r="J125" s="40"/>
      <c r="K125" s="40"/>
      <c r="L125" s="57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12" customHeight="1">
      <c r="A126" s="40"/>
      <c r="B126" s="41"/>
      <c r="C126" s="32" t="s">
        <v>20</v>
      </c>
      <c r="D126" s="40"/>
      <c r="E126" s="40"/>
      <c r="F126" s="27" t="str">
        <f>F14</f>
        <v>k.ú. Mladkov u Boskovic</v>
      </c>
      <c r="G126" s="40"/>
      <c r="H126" s="40"/>
      <c r="I126" s="32" t="s">
        <v>22</v>
      </c>
      <c r="J126" s="71" t="str">
        <f>IF(J14="","",J14)</f>
        <v>25. 9. 2023</v>
      </c>
      <c r="K126" s="40"/>
      <c r="L126" s="57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6.96" customHeight="1">
      <c r="A127" s="40"/>
      <c r="B127" s="41"/>
      <c r="C127" s="40"/>
      <c r="D127" s="40"/>
      <c r="E127" s="40"/>
      <c r="F127" s="40"/>
      <c r="G127" s="40"/>
      <c r="H127" s="40"/>
      <c r="I127" s="40"/>
      <c r="J127" s="40"/>
      <c r="K127" s="40"/>
      <c r="L127" s="57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2" customFormat="1" ht="40.05" customHeight="1">
      <c r="A128" s="40"/>
      <c r="B128" s="41"/>
      <c r="C128" s="32" t="s">
        <v>24</v>
      </c>
      <c r="D128" s="40"/>
      <c r="E128" s="40"/>
      <c r="F128" s="27" t="str">
        <f>E17</f>
        <v>Správa železnic, s.o.</v>
      </c>
      <c r="G128" s="40"/>
      <c r="H128" s="40"/>
      <c r="I128" s="32" t="s">
        <v>32</v>
      </c>
      <c r="J128" s="36" t="str">
        <f>E23</f>
        <v>F-PROJEKT-DOPRAVNÍ STAVBY s.r.o.</v>
      </c>
      <c r="K128" s="40"/>
      <c r="L128" s="57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  <row r="129" s="2" customFormat="1" ht="15.15" customHeight="1">
      <c r="A129" s="40"/>
      <c r="B129" s="41"/>
      <c r="C129" s="32" t="s">
        <v>30</v>
      </c>
      <c r="D129" s="40"/>
      <c r="E129" s="40"/>
      <c r="F129" s="27" t="str">
        <f>IF(E20="","",E20)</f>
        <v>Vyplň údaj</v>
      </c>
      <c r="G129" s="40"/>
      <c r="H129" s="40"/>
      <c r="I129" s="32" t="s">
        <v>37</v>
      </c>
      <c r="J129" s="36" t="str">
        <f>E26</f>
        <v xml:space="preserve"> </v>
      </c>
      <c r="K129" s="40"/>
      <c r="L129" s="57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  <row r="130" s="2" customFormat="1" ht="10.32" customHeight="1">
      <c r="A130" s="40"/>
      <c r="B130" s="41"/>
      <c r="C130" s="40"/>
      <c r="D130" s="40"/>
      <c r="E130" s="40"/>
      <c r="F130" s="40"/>
      <c r="G130" s="40"/>
      <c r="H130" s="40"/>
      <c r="I130" s="40"/>
      <c r="J130" s="40"/>
      <c r="K130" s="40"/>
      <c r="L130" s="57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</row>
    <row r="131" s="11" customFormat="1" ht="29.28" customHeight="1">
      <c r="A131" s="169"/>
      <c r="B131" s="170"/>
      <c r="C131" s="171" t="s">
        <v>126</v>
      </c>
      <c r="D131" s="172" t="s">
        <v>66</v>
      </c>
      <c r="E131" s="172" t="s">
        <v>62</v>
      </c>
      <c r="F131" s="172" t="s">
        <v>63</v>
      </c>
      <c r="G131" s="172" t="s">
        <v>127</v>
      </c>
      <c r="H131" s="172" t="s">
        <v>128</v>
      </c>
      <c r="I131" s="172" t="s">
        <v>129</v>
      </c>
      <c r="J131" s="172" t="s">
        <v>119</v>
      </c>
      <c r="K131" s="173" t="s">
        <v>130</v>
      </c>
      <c r="L131" s="174"/>
      <c r="M131" s="88" t="s">
        <v>1</v>
      </c>
      <c r="N131" s="89" t="s">
        <v>45</v>
      </c>
      <c r="O131" s="89" t="s">
        <v>131</v>
      </c>
      <c r="P131" s="89" t="s">
        <v>132</v>
      </c>
      <c r="Q131" s="89" t="s">
        <v>133</v>
      </c>
      <c r="R131" s="89" t="s">
        <v>134</v>
      </c>
      <c r="S131" s="89" t="s">
        <v>135</v>
      </c>
      <c r="T131" s="90" t="s">
        <v>136</v>
      </c>
      <c r="U131" s="169"/>
      <c r="V131" s="169"/>
      <c r="W131" s="169"/>
      <c r="X131" s="169"/>
      <c r="Y131" s="169"/>
      <c r="Z131" s="169"/>
      <c r="AA131" s="169"/>
      <c r="AB131" s="169"/>
      <c r="AC131" s="169"/>
      <c r="AD131" s="169"/>
      <c r="AE131" s="169"/>
    </row>
    <row r="132" s="2" customFormat="1" ht="22.8" customHeight="1">
      <c r="A132" s="40"/>
      <c r="B132" s="41"/>
      <c r="C132" s="95" t="s">
        <v>137</v>
      </c>
      <c r="D132" s="40"/>
      <c r="E132" s="40"/>
      <c r="F132" s="40"/>
      <c r="G132" s="40"/>
      <c r="H132" s="40"/>
      <c r="I132" s="40"/>
      <c r="J132" s="175">
        <f>BK132</f>
        <v>0</v>
      </c>
      <c r="K132" s="40"/>
      <c r="L132" s="41"/>
      <c r="M132" s="91"/>
      <c r="N132" s="75"/>
      <c r="O132" s="92"/>
      <c r="P132" s="176">
        <f>P133+P588</f>
        <v>0</v>
      </c>
      <c r="Q132" s="92"/>
      <c r="R132" s="176">
        <f>R133+R588</f>
        <v>207.71823931999998</v>
      </c>
      <c r="S132" s="92"/>
      <c r="T132" s="177">
        <f>T133+T588</f>
        <v>94.551450000000003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80</v>
      </c>
      <c r="AU132" s="19" t="s">
        <v>121</v>
      </c>
      <c r="BK132" s="178">
        <f>BK133+BK588</f>
        <v>0</v>
      </c>
    </row>
    <row r="133" s="12" customFormat="1" ht="25.92" customHeight="1">
      <c r="A133" s="12"/>
      <c r="B133" s="179"/>
      <c r="C133" s="12"/>
      <c r="D133" s="180" t="s">
        <v>80</v>
      </c>
      <c r="E133" s="181" t="s">
        <v>138</v>
      </c>
      <c r="F133" s="181" t="s">
        <v>139</v>
      </c>
      <c r="G133" s="12"/>
      <c r="H133" s="12"/>
      <c r="I133" s="182"/>
      <c r="J133" s="183">
        <f>BK133</f>
        <v>0</v>
      </c>
      <c r="K133" s="12"/>
      <c r="L133" s="179"/>
      <c r="M133" s="184"/>
      <c r="N133" s="185"/>
      <c r="O133" s="185"/>
      <c r="P133" s="186">
        <f>P134+P324+P371+P444+P471+P483+P496+P544+P585</f>
        <v>0</v>
      </c>
      <c r="Q133" s="185"/>
      <c r="R133" s="186">
        <f>R134+R324+R371+R444+R471+R483+R496+R544+R585</f>
        <v>207.64623931999998</v>
      </c>
      <c r="S133" s="185"/>
      <c r="T133" s="187">
        <f>T134+T324+T371+T444+T471+T483+T496+T544+T585</f>
        <v>94.551450000000003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80" t="s">
        <v>88</v>
      </c>
      <c r="AT133" s="188" t="s">
        <v>80</v>
      </c>
      <c r="AU133" s="188" t="s">
        <v>81</v>
      </c>
      <c r="AY133" s="180" t="s">
        <v>140</v>
      </c>
      <c r="BK133" s="189">
        <f>BK134+BK324+BK371+BK444+BK471+BK483+BK496+BK544+BK585</f>
        <v>0</v>
      </c>
    </row>
    <row r="134" s="12" customFormat="1" ht="22.8" customHeight="1">
      <c r="A134" s="12"/>
      <c r="B134" s="179"/>
      <c r="C134" s="12"/>
      <c r="D134" s="180" t="s">
        <v>80</v>
      </c>
      <c r="E134" s="190" t="s">
        <v>88</v>
      </c>
      <c r="F134" s="190" t="s">
        <v>241</v>
      </c>
      <c r="G134" s="12"/>
      <c r="H134" s="12"/>
      <c r="I134" s="182"/>
      <c r="J134" s="191">
        <f>BK134</f>
        <v>0</v>
      </c>
      <c r="K134" s="12"/>
      <c r="L134" s="179"/>
      <c r="M134" s="184"/>
      <c r="N134" s="185"/>
      <c r="O134" s="185"/>
      <c r="P134" s="186">
        <f>SUM(P135:P323)</f>
        <v>0</v>
      </c>
      <c r="Q134" s="185"/>
      <c r="R134" s="186">
        <f>SUM(R135:R323)</f>
        <v>136.21306999999999</v>
      </c>
      <c r="S134" s="185"/>
      <c r="T134" s="187">
        <f>SUM(T135:T323)</f>
        <v>47.625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80" t="s">
        <v>88</v>
      </c>
      <c r="AT134" s="188" t="s">
        <v>80</v>
      </c>
      <c r="AU134" s="188" t="s">
        <v>88</v>
      </c>
      <c r="AY134" s="180" t="s">
        <v>140</v>
      </c>
      <c r="BK134" s="189">
        <f>SUM(BK135:BK323)</f>
        <v>0</v>
      </c>
    </row>
    <row r="135" s="2" customFormat="1" ht="16.5" customHeight="1">
      <c r="A135" s="40"/>
      <c r="B135" s="192"/>
      <c r="C135" s="193" t="s">
        <v>88</v>
      </c>
      <c r="D135" s="193" t="s">
        <v>143</v>
      </c>
      <c r="E135" s="194" t="s">
        <v>242</v>
      </c>
      <c r="F135" s="195" t="s">
        <v>243</v>
      </c>
      <c r="G135" s="196" t="s">
        <v>244</v>
      </c>
      <c r="H135" s="197">
        <v>104.54000000000001</v>
      </c>
      <c r="I135" s="198"/>
      <c r="J135" s="199">
        <f>ROUND(I135*H135,2)</f>
        <v>0</v>
      </c>
      <c r="K135" s="195" t="s">
        <v>245</v>
      </c>
      <c r="L135" s="41"/>
      <c r="M135" s="200" t="s">
        <v>1</v>
      </c>
      <c r="N135" s="201" t="s">
        <v>46</v>
      </c>
      <c r="O135" s="79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04" t="s">
        <v>148</v>
      </c>
      <c r="AT135" s="204" t="s">
        <v>143</v>
      </c>
      <c r="AU135" s="204" t="s">
        <v>90</v>
      </c>
      <c r="AY135" s="19" t="s">
        <v>140</v>
      </c>
      <c r="BE135" s="135">
        <f>IF(N135="základní",J135,0)</f>
        <v>0</v>
      </c>
      <c r="BF135" s="135">
        <f>IF(N135="snížená",J135,0)</f>
        <v>0</v>
      </c>
      <c r="BG135" s="135">
        <f>IF(N135="zákl. přenesená",J135,0)</f>
        <v>0</v>
      </c>
      <c r="BH135" s="135">
        <f>IF(N135="sníž. přenesená",J135,0)</f>
        <v>0</v>
      </c>
      <c r="BI135" s="135">
        <f>IF(N135="nulová",J135,0)</f>
        <v>0</v>
      </c>
      <c r="BJ135" s="19" t="s">
        <v>88</v>
      </c>
      <c r="BK135" s="135">
        <f>ROUND(I135*H135,2)</f>
        <v>0</v>
      </c>
      <c r="BL135" s="19" t="s">
        <v>148</v>
      </c>
      <c r="BM135" s="204" t="s">
        <v>246</v>
      </c>
    </row>
    <row r="136" s="2" customFormat="1">
      <c r="A136" s="40"/>
      <c r="B136" s="41"/>
      <c r="C136" s="40"/>
      <c r="D136" s="205" t="s">
        <v>150</v>
      </c>
      <c r="E136" s="40"/>
      <c r="F136" s="206" t="s">
        <v>247</v>
      </c>
      <c r="G136" s="40"/>
      <c r="H136" s="40"/>
      <c r="I136" s="207"/>
      <c r="J136" s="40"/>
      <c r="K136" s="40"/>
      <c r="L136" s="41"/>
      <c r="M136" s="208"/>
      <c r="N136" s="209"/>
      <c r="O136" s="79"/>
      <c r="P136" s="79"/>
      <c r="Q136" s="79"/>
      <c r="R136" s="79"/>
      <c r="S136" s="79"/>
      <c r="T136" s="8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150</v>
      </c>
      <c r="AU136" s="19" t="s">
        <v>90</v>
      </c>
    </row>
    <row r="137" s="13" customFormat="1">
      <c r="A137" s="13"/>
      <c r="B137" s="210"/>
      <c r="C137" s="13"/>
      <c r="D137" s="205" t="s">
        <v>152</v>
      </c>
      <c r="E137" s="211" t="s">
        <v>1</v>
      </c>
      <c r="F137" s="212" t="s">
        <v>248</v>
      </c>
      <c r="G137" s="13"/>
      <c r="H137" s="211" t="s">
        <v>1</v>
      </c>
      <c r="I137" s="213"/>
      <c r="J137" s="13"/>
      <c r="K137" s="13"/>
      <c r="L137" s="210"/>
      <c r="M137" s="214"/>
      <c r="N137" s="215"/>
      <c r="O137" s="215"/>
      <c r="P137" s="215"/>
      <c r="Q137" s="215"/>
      <c r="R137" s="215"/>
      <c r="S137" s="215"/>
      <c r="T137" s="21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11" t="s">
        <v>152</v>
      </c>
      <c r="AU137" s="211" t="s">
        <v>90</v>
      </c>
      <c r="AV137" s="13" t="s">
        <v>88</v>
      </c>
      <c r="AW137" s="13" t="s">
        <v>36</v>
      </c>
      <c r="AX137" s="13" t="s">
        <v>81</v>
      </c>
      <c r="AY137" s="211" t="s">
        <v>140</v>
      </c>
    </row>
    <row r="138" s="14" customFormat="1">
      <c r="A138" s="14"/>
      <c r="B138" s="217"/>
      <c r="C138" s="14"/>
      <c r="D138" s="205" t="s">
        <v>152</v>
      </c>
      <c r="E138" s="218" t="s">
        <v>1</v>
      </c>
      <c r="F138" s="219" t="s">
        <v>249</v>
      </c>
      <c r="G138" s="14"/>
      <c r="H138" s="220">
        <v>48</v>
      </c>
      <c r="I138" s="221"/>
      <c r="J138" s="14"/>
      <c r="K138" s="14"/>
      <c r="L138" s="217"/>
      <c r="M138" s="222"/>
      <c r="N138" s="223"/>
      <c r="O138" s="223"/>
      <c r="P138" s="223"/>
      <c r="Q138" s="223"/>
      <c r="R138" s="223"/>
      <c r="S138" s="223"/>
      <c r="T138" s="22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18" t="s">
        <v>152</v>
      </c>
      <c r="AU138" s="218" t="s">
        <v>90</v>
      </c>
      <c r="AV138" s="14" t="s">
        <v>90</v>
      </c>
      <c r="AW138" s="14" t="s">
        <v>36</v>
      </c>
      <c r="AX138" s="14" t="s">
        <v>81</v>
      </c>
      <c r="AY138" s="218" t="s">
        <v>140</v>
      </c>
    </row>
    <row r="139" s="13" customFormat="1">
      <c r="A139" s="13"/>
      <c r="B139" s="210"/>
      <c r="C139" s="13"/>
      <c r="D139" s="205" t="s">
        <v>152</v>
      </c>
      <c r="E139" s="211" t="s">
        <v>1</v>
      </c>
      <c r="F139" s="212" t="s">
        <v>250</v>
      </c>
      <c r="G139" s="13"/>
      <c r="H139" s="211" t="s">
        <v>1</v>
      </c>
      <c r="I139" s="213"/>
      <c r="J139" s="13"/>
      <c r="K139" s="13"/>
      <c r="L139" s="210"/>
      <c r="M139" s="214"/>
      <c r="N139" s="215"/>
      <c r="O139" s="215"/>
      <c r="P139" s="215"/>
      <c r="Q139" s="215"/>
      <c r="R139" s="215"/>
      <c r="S139" s="215"/>
      <c r="T139" s="21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11" t="s">
        <v>152</v>
      </c>
      <c r="AU139" s="211" t="s">
        <v>90</v>
      </c>
      <c r="AV139" s="13" t="s">
        <v>88</v>
      </c>
      <c r="AW139" s="13" t="s">
        <v>36</v>
      </c>
      <c r="AX139" s="13" t="s">
        <v>81</v>
      </c>
      <c r="AY139" s="211" t="s">
        <v>140</v>
      </c>
    </row>
    <row r="140" s="14" customFormat="1">
      <c r="A140" s="14"/>
      <c r="B140" s="217"/>
      <c r="C140" s="14"/>
      <c r="D140" s="205" t="s">
        <v>152</v>
      </c>
      <c r="E140" s="218" t="s">
        <v>1</v>
      </c>
      <c r="F140" s="219" t="s">
        <v>251</v>
      </c>
      <c r="G140" s="14"/>
      <c r="H140" s="220">
        <v>56.539999999999999</v>
      </c>
      <c r="I140" s="221"/>
      <c r="J140" s="14"/>
      <c r="K140" s="14"/>
      <c r="L140" s="217"/>
      <c r="M140" s="222"/>
      <c r="N140" s="223"/>
      <c r="O140" s="223"/>
      <c r="P140" s="223"/>
      <c r="Q140" s="223"/>
      <c r="R140" s="223"/>
      <c r="S140" s="223"/>
      <c r="T140" s="22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18" t="s">
        <v>152</v>
      </c>
      <c r="AU140" s="218" t="s">
        <v>90</v>
      </c>
      <c r="AV140" s="14" t="s">
        <v>90</v>
      </c>
      <c r="AW140" s="14" t="s">
        <v>36</v>
      </c>
      <c r="AX140" s="14" t="s">
        <v>81</v>
      </c>
      <c r="AY140" s="218" t="s">
        <v>140</v>
      </c>
    </row>
    <row r="141" s="15" customFormat="1">
      <c r="A141" s="15"/>
      <c r="B141" s="226"/>
      <c r="C141" s="15"/>
      <c r="D141" s="205" t="s">
        <v>152</v>
      </c>
      <c r="E141" s="227" t="s">
        <v>1</v>
      </c>
      <c r="F141" s="228" t="s">
        <v>201</v>
      </c>
      <c r="G141" s="15"/>
      <c r="H141" s="229">
        <v>104.54000000000001</v>
      </c>
      <c r="I141" s="230"/>
      <c r="J141" s="15"/>
      <c r="K141" s="15"/>
      <c r="L141" s="226"/>
      <c r="M141" s="231"/>
      <c r="N141" s="232"/>
      <c r="O141" s="232"/>
      <c r="P141" s="232"/>
      <c r="Q141" s="232"/>
      <c r="R141" s="232"/>
      <c r="S141" s="232"/>
      <c r="T141" s="23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27" t="s">
        <v>152</v>
      </c>
      <c r="AU141" s="227" t="s">
        <v>90</v>
      </c>
      <c r="AV141" s="15" t="s">
        <v>148</v>
      </c>
      <c r="AW141" s="15" t="s">
        <v>36</v>
      </c>
      <c r="AX141" s="15" t="s">
        <v>88</v>
      </c>
      <c r="AY141" s="227" t="s">
        <v>140</v>
      </c>
    </row>
    <row r="142" s="2" customFormat="1" ht="16.5" customHeight="1">
      <c r="A142" s="40"/>
      <c r="B142" s="192"/>
      <c r="C142" s="193" t="s">
        <v>90</v>
      </c>
      <c r="D142" s="193" t="s">
        <v>143</v>
      </c>
      <c r="E142" s="194" t="s">
        <v>252</v>
      </c>
      <c r="F142" s="195" t="s">
        <v>253</v>
      </c>
      <c r="G142" s="196" t="s">
        <v>244</v>
      </c>
      <c r="H142" s="197">
        <v>75</v>
      </c>
      <c r="I142" s="198"/>
      <c r="J142" s="199">
        <f>ROUND(I142*H142,2)</f>
        <v>0</v>
      </c>
      <c r="K142" s="195" t="s">
        <v>245</v>
      </c>
      <c r="L142" s="41"/>
      <c r="M142" s="200" t="s">
        <v>1</v>
      </c>
      <c r="N142" s="201" t="s">
        <v>46</v>
      </c>
      <c r="O142" s="79"/>
      <c r="P142" s="202">
        <f>O142*H142</f>
        <v>0</v>
      </c>
      <c r="Q142" s="202">
        <v>0</v>
      </c>
      <c r="R142" s="202">
        <f>Q142*H142</f>
        <v>0</v>
      </c>
      <c r="S142" s="202">
        <v>0.35499999999999998</v>
      </c>
      <c r="T142" s="203">
        <f>S142*H142</f>
        <v>26.625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04" t="s">
        <v>148</v>
      </c>
      <c r="AT142" s="204" t="s">
        <v>143</v>
      </c>
      <c r="AU142" s="204" t="s">
        <v>90</v>
      </c>
      <c r="AY142" s="19" t="s">
        <v>140</v>
      </c>
      <c r="BE142" s="135">
        <f>IF(N142="základní",J142,0)</f>
        <v>0</v>
      </c>
      <c r="BF142" s="135">
        <f>IF(N142="snížená",J142,0)</f>
        <v>0</v>
      </c>
      <c r="BG142" s="135">
        <f>IF(N142="zákl. přenesená",J142,0)</f>
        <v>0</v>
      </c>
      <c r="BH142" s="135">
        <f>IF(N142="sníž. přenesená",J142,0)</f>
        <v>0</v>
      </c>
      <c r="BI142" s="135">
        <f>IF(N142="nulová",J142,0)</f>
        <v>0</v>
      </c>
      <c r="BJ142" s="19" t="s">
        <v>88</v>
      </c>
      <c r="BK142" s="135">
        <f>ROUND(I142*H142,2)</f>
        <v>0</v>
      </c>
      <c r="BL142" s="19" t="s">
        <v>148</v>
      </c>
      <c r="BM142" s="204" t="s">
        <v>254</v>
      </c>
    </row>
    <row r="143" s="2" customFormat="1">
      <c r="A143" s="40"/>
      <c r="B143" s="41"/>
      <c r="C143" s="40"/>
      <c r="D143" s="205" t="s">
        <v>150</v>
      </c>
      <c r="E143" s="40"/>
      <c r="F143" s="206" t="s">
        <v>255</v>
      </c>
      <c r="G143" s="40"/>
      <c r="H143" s="40"/>
      <c r="I143" s="207"/>
      <c r="J143" s="40"/>
      <c r="K143" s="40"/>
      <c r="L143" s="41"/>
      <c r="M143" s="208"/>
      <c r="N143" s="209"/>
      <c r="O143" s="79"/>
      <c r="P143" s="79"/>
      <c r="Q143" s="79"/>
      <c r="R143" s="79"/>
      <c r="S143" s="79"/>
      <c r="T143" s="8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150</v>
      </c>
      <c r="AU143" s="19" t="s">
        <v>90</v>
      </c>
    </row>
    <row r="144" s="13" customFormat="1">
      <c r="A144" s="13"/>
      <c r="B144" s="210"/>
      <c r="C144" s="13"/>
      <c r="D144" s="205" t="s">
        <v>152</v>
      </c>
      <c r="E144" s="211" t="s">
        <v>1</v>
      </c>
      <c r="F144" s="212" t="s">
        <v>256</v>
      </c>
      <c r="G144" s="13"/>
      <c r="H144" s="211" t="s">
        <v>1</v>
      </c>
      <c r="I144" s="213"/>
      <c r="J144" s="13"/>
      <c r="K144" s="13"/>
      <c r="L144" s="210"/>
      <c r="M144" s="214"/>
      <c r="N144" s="215"/>
      <c r="O144" s="215"/>
      <c r="P144" s="215"/>
      <c r="Q144" s="215"/>
      <c r="R144" s="215"/>
      <c r="S144" s="215"/>
      <c r="T144" s="21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11" t="s">
        <v>152</v>
      </c>
      <c r="AU144" s="211" t="s">
        <v>90</v>
      </c>
      <c r="AV144" s="13" t="s">
        <v>88</v>
      </c>
      <c r="AW144" s="13" t="s">
        <v>36</v>
      </c>
      <c r="AX144" s="13" t="s">
        <v>81</v>
      </c>
      <c r="AY144" s="211" t="s">
        <v>140</v>
      </c>
    </row>
    <row r="145" s="14" customFormat="1">
      <c r="A145" s="14"/>
      <c r="B145" s="217"/>
      <c r="C145" s="14"/>
      <c r="D145" s="205" t="s">
        <v>152</v>
      </c>
      <c r="E145" s="218" t="s">
        <v>1</v>
      </c>
      <c r="F145" s="219" t="s">
        <v>257</v>
      </c>
      <c r="G145" s="14"/>
      <c r="H145" s="220">
        <v>75</v>
      </c>
      <c r="I145" s="221"/>
      <c r="J145" s="14"/>
      <c r="K145" s="14"/>
      <c r="L145" s="217"/>
      <c r="M145" s="222"/>
      <c r="N145" s="223"/>
      <c r="O145" s="223"/>
      <c r="P145" s="223"/>
      <c r="Q145" s="223"/>
      <c r="R145" s="223"/>
      <c r="S145" s="223"/>
      <c r="T145" s="22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18" t="s">
        <v>152</v>
      </c>
      <c r="AU145" s="218" t="s">
        <v>90</v>
      </c>
      <c r="AV145" s="14" t="s">
        <v>90</v>
      </c>
      <c r="AW145" s="14" t="s">
        <v>36</v>
      </c>
      <c r="AX145" s="14" t="s">
        <v>88</v>
      </c>
      <c r="AY145" s="218" t="s">
        <v>140</v>
      </c>
    </row>
    <row r="146" s="2" customFormat="1" ht="16.5" customHeight="1">
      <c r="A146" s="40"/>
      <c r="B146" s="192"/>
      <c r="C146" s="193" t="s">
        <v>258</v>
      </c>
      <c r="D146" s="193" t="s">
        <v>143</v>
      </c>
      <c r="E146" s="194" t="s">
        <v>259</v>
      </c>
      <c r="F146" s="195" t="s">
        <v>260</v>
      </c>
      <c r="G146" s="196" t="s">
        <v>146</v>
      </c>
      <c r="H146" s="197">
        <v>10.5</v>
      </c>
      <c r="I146" s="198"/>
      <c r="J146" s="199">
        <f>ROUND(I146*H146,2)</f>
        <v>0</v>
      </c>
      <c r="K146" s="195" t="s">
        <v>245</v>
      </c>
      <c r="L146" s="41"/>
      <c r="M146" s="200" t="s">
        <v>1</v>
      </c>
      <c r="N146" s="201" t="s">
        <v>46</v>
      </c>
      <c r="O146" s="79"/>
      <c r="P146" s="202">
        <f>O146*H146</f>
        <v>0</v>
      </c>
      <c r="Q146" s="202">
        <v>0</v>
      </c>
      <c r="R146" s="202">
        <f>Q146*H146</f>
        <v>0</v>
      </c>
      <c r="S146" s="202">
        <v>2</v>
      </c>
      <c r="T146" s="203">
        <f>S146*H146</f>
        <v>21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04" t="s">
        <v>148</v>
      </c>
      <c r="AT146" s="204" t="s">
        <v>143</v>
      </c>
      <c r="AU146" s="204" t="s">
        <v>90</v>
      </c>
      <c r="AY146" s="19" t="s">
        <v>140</v>
      </c>
      <c r="BE146" s="135">
        <f>IF(N146="základní",J146,0)</f>
        <v>0</v>
      </c>
      <c r="BF146" s="135">
        <f>IF(N146="snížená",J146,0)</f>
        <v>0</v>
      </c>
      <c r="BG146" s="135">
        <f>IF(N146="zákl. přenesená",J146,0)</f>
        <v>0</v>
      </c>
      <c r="BH146" s="135">
        <f>IF(N146="sníž. přenesená",J146,0)</f>
        <v>0</v>
      </c>
      <c r="BI146" s="135">
        <f>IF(N146="nulová",J146,0)</f>
        <v>0</v>
      </c>
      <c r="BJ146" s="19" t="s">
        <v>88</v>
      </c>
      <c r="BK146" s="135">
        <f>ROUND(I146*H146,2)</f>
        <v>0</v>
      </c>
      <c r="BL146" s="19" t="s">
        <v>148</v>
      </c>
      <c r="BM146" s="204" t="s">
        <v>261</v>
      </c>
    </row>
    <row r="147" s="2" customFormat="1">
      <c r="A147" s="40"/>
      <c r="B147" s="41"/>
      <c r="C147" s="40"/>
      <c r="D147" s="205" t="s">
        <v>150</v>
      </c>
      <c r="E147" s="40"/>
      <c r="F147" s="206" t="s">
        <v>262</v>
      </c>
      <c r="G147" s="40"/>
      <c r="H147" s="40"/>
      <c r="I147" s="207"/>
      <c r="J147" s="40"/>
      <c r="K147" s="40"/>
      <c r="L147" s="41"/>
      <c r="M147" s="208"/>
      <c r="N147" s="209"/>
      <c r="O147" s="79"/>
      <c r="P147" s="79"/>
      <c r="Q147" s="79"/>
      <c r="R147" s="79"/>
      <c r="S147" s="79"/>
      <c r="T147" s="8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150</v>
      </c>
      <c r="AU147" s="19" t="s">
        <v>90</v>
      </c>
    </row>
    <row r="148" s="13" customFormat="1">
      <c r="A148" s="13"/>
      <c r="B148" s="210"/>
      <c r="C148" s="13"/>
      <c r="D148" s="205" t="s">
        <v>152</v>
      </c>
      <c r="E148" s="211" t="s">
        <v>1</v>
      </c>
      <c r="F148" s="212" t="s">
        <v>256</v>
      </c>
      <c r="G148" s="13"/>
      <c r="H148" s="211" t="s">
        <v>1</v>
      </c>
      <c r="I148" s="213"/>
      <c r="J148" s="13"/>
      <c r="K148" s="13"/>
      <c r="L148" s="210"/>
      <c r="M148" s="214"/>
      <c r="N148" s="215"/>
      <c r="O148" s="215"/>
      <c r="P148" s="215"/>
      <c r="Q148" s="215"/>
      <c r="R148" s="215"/>
      <c r="S148" s="215"/>
      <c r="T148" s="21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11" t="s">
        <v>152</v>
      </c>
      <c r="AU148" s="211" t="s">
        <v>90</v>
      </c>
      <c r="AV148" s="13" t="s">
        <v>88</v>
      </c>
      <c r="AW148" s="13" t="s">
        <v>36</v>
      </c>
      <c r="AX148" s="13" t="s">
        <v>81</v>
      </c>
      <c r="AY148" s="211" t="s">
        <v>140</v>
      </c>
    </row>
    <row r="149" s="14" customFormat="1">
      <c r="A149" s="14"/>
      <c r="B149" s="217"/>
      <c r="C149" s="14"/>
      <c r="D149" s="205" t="s">
        <v>152</v>
      </c>
      <c r="E149" s="218" t="s">
        <v>1</v>
      </c>
      <c r="F149" s="219" t="s">
        <v>263</v>
      </c>
      <c r="G149" s="14"/>
      <c r="H149" s="220">
        <v>10.5</v>
      </c>
      <c r="I149" s="221"/>
      <c r="J149" s="14"/>
      <c r="K149" s="14"/>
      <c r="L149" s="217"/>
      <c r="M149" s="222"/>
      <c r="N149" s="223"/>
      <c r="O149" s="223"/>
      <c r="P149" s="223"/>
      <c r="Q149" s="223"/>
      <c r="R149" s="223"/>
      <c r="S149" s="223"/>
      <c r="T149" s="22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18" t="s">
        <v>152</v>
      </c>
      <c r="AU149" s="218" t="s">
        <v>90</v>
      </c>
      <c r="AV149" s="14" t="s">
        <v>90</v>
      </c>
      <c r="AW149" s="14" t="s">
        <v>36</v>
      </c>
      <c r="AX149" s="14" t="s">
        <v>88</v>
      </c>
      <c r="AY149" s="218" t="s">
        <v>140</v>
      </c>
    </row>
    <row r="150" s="2" customFormat="1" ht="16.5" customHeight="1">
      <c r="A150" s="40"/>
      <c r="B150" s="192"/>
      <c r="C150" s="193" t="s">
        <v>148</v>
      </c>
      <c r="D150" s="193" t="s">
        <v>143</v>
      </c>
      <c r="E150" s="194" t="s">
        <v>264</v>
      </c>
      <c r="F150" s="195" t="s">
        <v>265</v>
      </c>
      <c r="G150" s="196" t="s">
        <v>173</v>
      </c>
      <c r="H150" s="197">
        <v>25</v>
      </c>
      <c r="I150" s="198"/>
      <c r="J150" s="199">
        <f>ROUND(I150*H150,2)</f>
        <v>0</v>
      </c>
      <c r="K150" s="195" t="s">
        <v>245</v>
      </c>
      <c r="L150" s="41"/>
      <c r="M150" s="200" t="s">
        <v>1</v>
      </c>
      <c r="N150" s="201" t="s">
        <v>46</v>
      </c>
      <c r="O150" s="79"/>
      <c r="P150" s="202">
        <f>O150*H150</f>
        <v>0</v>
      </c>
      <c r="Q150" s="202">
        <v>0.017500000000000002</v>
      </c>
      <c r="R150" s="202">
        <f>Q150*H150</f>
        <v>0.43750000000000006</v>
      </c>
      <c r="S150" s="202">
        <v>0</v>
      </c>
      <c r="T150" s="203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04" t="s">
        <v>148</v>
      </c>
      <c r="AT150" s="204" t="s">
        <v>143</v>
      </c>
      <c r="AU150" s="204" t="s">
        <v>90</v>
      </c>
      <c r="AY150" s="19" t="s">
        <v>140</v>
      </c>
      <c r="BE150" s="135">
        <f>IF(N150="základní",J150,0)</f>
        <v>0</v>
      </c>
      <c r="BF150" s="135">
        <f>IF(N150="snížená",J150,0)</f>
        <v>0</v>
      </c>
      <c r="BG150" s="135">
        <f>IF(N150="zákl. přenesená",J150,0)</f>
        <v>0</v>
      </c>
      <c r="BH150" s="135">
        <f>IF(N150="sníž. přenesená",J150,0)</f>
        <v>0</v>
      </c>
      <c r="BI150" s="135">
        <f>IF(N150="nulová",J150,0)</f>
        <v>0</v>
      </c>
      <c r="BJ150" s="19" t="s">
        <v>88</v>
      </c>
      <c r="BK150" s="135">
        <f>ROUND(I150*H150,2)</f>
        <v>0</v>
      </c>
      <c r="BL150" s="19" t="s">
        <v>148</v>
      </c>
      <c r="BM150" s="204" t="s">
        <v>266</v>
      </c>
    </row>
    <row r="151" s="2" customFormat="1">
      <c r="A151" s="40"/>
      <c r="B151" s="41"/>
      <c r="C151" s="40"/>
      <c r="D151" s="205" t="s">
        <v>150</v>
      </c>
      <c r="E151" s="40"/>
      <c r="F151" s="206" t="s">
        <v>267</v>
      </c>
      <c r="G151" s="40"/>
      <c r="H151" s="40"/>
      <c r="I151" s="207"/>
      <c r="J151" s="40"/>
      <c r="K151" s="40"/>
      <c r="L151" s="41"/>
      <c r="M151" s="208"/>
      <c r="N151" s="209"/>
      <c r="O151" s="79"/>
      <c r="P151" s="79"/>
      <c r="Q151" s="79"/>
      <c r="R151" s="79"/>
      <c r="S151" s="79"/>
      <c r="T151" s="8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150</v>
      </c>
      <c r="AU151" s="19" t="s">
        <v>90</v>
      </c>
    </row>
    <row r="152" s="13" customFormat="1">
      <c r="A152" s="13"/>
      <c r="B152" s="210"/>
      <c r="C152" s="13"/>
      <c r="D152" s="205" t="s">
        <v>152</v>
      </c>
      <c r="E152" s="211" t="s">
        <v>1</v>
      </c>
      <c r="F152" s="212" t="s">
        <v>268</v>
      </c>
      <c r="G152" s="13"/>
      <c r="H152" s="211" t="s">
        <v>1</v>
      </c>
      <c r="I152" s="213"/>
      <c r="J152" s="13"/>
      <c r="K152" s="13"/>
      <c r="L152" s="210"/>
      <c r="M152" s="214"/>
      <c r="N152" s="215"/>
      <c r="O152" s="215"/>
      <c r="P152" s="215"/>
      <c r="Q152" s="215"/>
      <c r="R152" s="215"/>
      <c r="S152" s="215"/>
      <c r="T152" s="21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11" t="s">
        <v>152</v>
      </c>
      <c r="AU152" s="211" t="s">
        <v>90</v>
      </c>
      <c r="AV152" s="13" t="s">
        <v>88</v>
      </c>
      <c r="AW152" s="13" t="s">
        <v>36</v>
      </c>
      <c r="AX152" s="13" t="s">
        <v>81</v>
      </c>
      <c r="AY152" s="211" t="s">
        <v>140</v>
      </c>
    </row>
    <row r="153" s="14" customFormat="1">
      <c r="A153" s="14"/>
      <c r="B153" s="217"/>
      <c r="C153" s="14"/>
      <c r="D153" s="205" t="s">
        <v>152</v>
      </c>
      <c r="E153" s="218" t="s">
        <v>1</v>
      </c>
      <c r="F153" s="219" t="s">
        <v>209</v>
      </c>
      <c r="G153" s="14"/>
      <c r="H153" s="220">
        <v>25</v>
      </c>
      <c r="I153" s="221"/>
      <c r="J153" s="14"/>
      <c r="K153" s="14"/>
      <c r="L153" s="217"/>
      <c r="M153" s="222"/>
      <c r="N153" s="223"/>
      <c r="O153" s="223"/>
      <c r="P153" s="223"/>
      <c r="Q153" s="223"/>
      <c r="R153" s="223"/>
      <c r="S153" s="223"/>
      <c r="T153" s="22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18" t="s">
        <v>152</v>
      </c>
      <c r="AU153" s="218" t="s">
        <v>90</v>
      </c>
      <c r="AV153" s="14" t="s">
        <v>90</v>
      </c>
      <c r="AW153" s="14" t="s">
        <v>36</v>
      </c>
      <c r="AX153" s="14" t="s">
        <v>88</v>
      </c>
      <c r="AY153" s="218" t="s">
        <v>140</v>
      </c>
    </row>
    <row r="154" s="2" customFormat="1" ht="16.5" customHeight="1">
      <c r="A154" s="40"/>
      <c r="B154" s="192"/>
      <c r="C154" s="193" t="s">
        <v>141</v>
      </c>
      <c r="D154" s="193" t="s">
        <v>143</v>
      </c>
      <c r="E154" s="194" t="s">
        <v>269</v>
      </c>
      <c r="F154" s="195" t="s">
        <v>270</v>
      </c>
      <c r="G154" s="196" t="s">
        <v>271</v>
      </c>
      <c r="H154" s="197">
        <v>264</v>
      </c>
      <c r="I154" s="198"/>
      <c r="J154" s="199">
        <f>ROUND(I154*H154,2)</f>
        <v>0</v>
      </c>
      <c r="K154" s="195" t="s">
        <v>245</v>
      </c>
      <c r="L154" s="41"/>
      <c r="M154" s="200" t="s">
        <v>1</v>
      </c>
      <c r="N154" s="201" t="s">
        <v>46</v>
      </c>
      <c r="O154" s="79"/>
      <c r="P154" s="202">
        <f>O154*H154</f>
        <v>0</v>
      </c>
      <c r="Q154" s="202">
        <v>6.0000000000000002E-05</v>
      </c>
      <c r="R154" s="202">
        <f>Q154*H154</f>
        <v>0.01584</v>
      </c>
      <c r="S154" s="202">
        <v>0</v>
      </c>
      <c r="T154" s="203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04" t="s">
        <v>148</v>
      </c>
      <c r="AT154" s="204" t="s">
        <v>143</v>
      </c>
      <c r="AU154" s="204" t="s">
        <v>90</v>
      </c>
      <c r="AY154" s="19" t="s">
        <v>140</v>
      </c>
      <c r="BE154" s="135">
        <f>IF(N154="základní",J154,0)</f>
        <v>0</v>
      </c>
      <c r="BF154" s="135">
        <f>IF(N154="snížená",J154,0)</f>
        <v>0</v>
      </c>
      <c r="BG154" s="135">
        <f>IF(N154="zákl. přenesená",J154,0)</f>
        <v>0</v>
      </c>
      <c r="BH154" s="135">
        <f>IF(N154="sníž. přenesená",J154,0)</f>
        <v>0</v>
      </c>
      <c r="BI154" s="135">
        <f>IF(N154="nulová",J154,0)</f>
        <v>0</v>
      </c>
      <c r="BJ154" s="19" t="s">
        <v>88</v>
      </c>
      <c r="BK154" s="135">
        <f>ROUND(I154*H154,2)</f>
        <v>0</v>
      </c>
      <c r="BL154" s="19" t="s">
        <v>148</v>
      </c>
      <c r="BM154" s="204" t="s">
        <v>272</v>
      </c>
    </row>
    <row r="155" s="2" customFormat="1">
      <c r="A155" s="40"/>
      <c r="B155" s="41"/>
      <c r="C155" s="40"/>
      <c r="D155" s="205" t="s">
        <v>150</v>
      </c>
      <c r="E155" s="40"/>
      <c r="F155" s="206" t="s">
        <v>273</v>
      </c>
      <c r="G155" s="40"/>
      <c r="H155" s="40"/>
      <c r="I155" s="207"/>
      <c r="J155" s="40"/>
      <c r="K155" s="40"/>
      <c r="L155" s="41"/>
      <c r="M155" s="208"/>
      <c r="N155" s="209"/>
      <c r="O155" s="79"/>
      <c r="P155" s="79"/>
      <c r="Q155" s="79"/>
      <c r="R155" s="79"/>
      <c r="S155" s="79"/>
      <c r="T155" s="8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150</v>
      </c>
      <c r="AU155" s="19" t="s">
        <v>90</v>
      </c>
    </row>
    <row r="156" s="13" customFormat="1">
      <c r="A156" s="13"/>
      <c r="B156" s="210"/>
      <c r="C156" s="13"/>
      <c r="D156" s="205" t="s">
        <v>152</v>
      </c>
      <c r="E156" s="211" t="s">
        <v>1</v>
      </c>
      <c r="F156" s="212" t="s">
        <v>268</v>
      </c>
      <c r="G156" s="13"/>
      <c r="H156" s="211" t="s">
        <v>1</v>
      </c>
      <c r="I156" s="213"/>
      <c r="J156" s="13"/>
      <c r="K156" s="13"/>
      <c r="L156" s="210"/>
      <c r="M156" s="214"/>
      <c r="N156" s="215"/>
      <c r="O156" s="215"/>
      <c r="P156" s="215"/>
      <c r="Q156" s="215"/>
      <c r="R156" s="215"/>
      <c r="S156" s="215"/>
      <c r="T156" s="21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11" t="s">
        <v>152</v>
      </c>
      <c r="AU156" s="211" t="s">
        <v>90</v>
      </c>
      <c r="AV156" s="13" t="s">
        <v>88</v>
      </c>
      <c r="AW156" s="13" t="s">
        <v>36</v>
      </c>
      <c r="AX156" s="13" t="s">
        <v>81</v>
      </c>
      <c r="AY156" s="211" t="s">
        <v>140</v>
      </c>
    </row>
    <row r="157" s="13" customFormat="1">
      <c r="A157" s="13"/>
      <c r="B157" s="210"/>
      <c r="C157" s="13"/>
      <c r="D157" s="205" t="s">
        <v>152</v>
      </c>
      <c r="E157" s="211" t="s">
        <v>1</v>
      </c>
      <c r="F157" s="212" t="s">
        <v>274</v>
      </c>
      <c r="G157" s="13"/>
      <c r="H157" s="211" t="s">
        <v>1</v>
      </c>
      <c r="I157" s="213"/>
      <c r="J157" s="13"/>
      <c r="K157" s="13"/>
      <c r="L157" s="210"/>
      <c r="M157" s="214"/>
      <c r="N157" s="215"/>
      <c r="O157" s="215"/>
      <c r="P157" s="215"/>
      <c r="Q157" s="215"/>
      <c r="R157" s="215"/>
      <c r="S157" s="215"/>
      <c r="T157" s="21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11" t="s">
        <v>152</v>
      </c>
      <c r="AU157" s="211" t="s">
        <v>90</v>
      </c>
      <c r="AV157" s="13" t="s">
        <v>88</v>
      </c>
      <c r="AW157" s="13" t="s">
        <v>36</v>
      </c>
      <c r="AX157" s="13" t="s">
        <v>81</v>
      </c>
      <c r="AY157" s="211" t="s">
        <v>140</v>
      </c>
    </row>
    <row r="158" s="14" customFormat="1">
      <c r="A158" s="14"/>
      <c r="B158" s="217"/>
      <c r="C158" s="14"/>
      <c r="D158" s="205" t="s">
        <v>152</v>
      </c>
      <c r="E158" s="218" t="s">
        <v>1</v>
      </c>
      <c r="F158" s="219" t="s">
        <v>275</v>
      </c>
      <c r="G158" s="14"/>
      <c r="H158" s="220">
        <v>264</v>
      </c>
      <c r="I158" s="221"/>
      <c r="J158" s="14"/>
      <c r="K158" s="14"/>
      <c r="L158" s="217"/>
      <c r="M158" s="222"/>
      <c r="N158" s="223"/>
      <c r="O158" s="223"/>
      <c r="P158" s="223"/>
      <c r="Q158" s="223"/>
      <c r="R158" s="223"/>
      <c r="S158" s="223"/>
      <c r="T158" s="22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18" t="s">
        <v>152</v>
      </c>
      <c r="AU158" s="218" t="s">
        <v>90</v>
      </c>
      <c r="AV158" s="14" t="s">
        <v>90</v>
      </c>
      <c r="AW158" s="14" t="s">
        <v>36</v>
      </c>
      <c r="AX158" s="14" t="s">
        <v>88</v>
      </c>
      <c r="AY158" s="218" t="s">
        <v>140</v>
      </c>
    </row>
    <row r="159" s="2" customFormat="1" ht="16.5" customHeight="1">
      <c r="A159" s="40"/>
      <c r="B159" s="192"/>
      <c r="C159" s="193" t="s">
        <v>276</v>
      </c>
      <c r="D159" s="193" t="s">
        <v>143</v>
      </c>
      <c r="E159" s="194" t="s">
        <v>277</v>
      </c>
      <c r="F159" s="195" t="s">
        <v>278</v>
      </c>
      <c r="G159" s="196" t="s">
        <v>279</v>
      </c>
      <c r="H159" s="197">
        <v>11</v>
      </c>
      <c r="I159" s="198"/>
      <c r="J159" s="199">
        <f>ROUND(I159*H159,2)</f>
        <v>0</v>
      </c>
      <c r="K159" s="195" t="s">
        <v>245</v>
      </c>
      <c r="L159" s="41"/>
      <c r="M159" s="200" t="s">
        <v>1</v>
      </c>
      <c r="N159" s="201" t="s">
        <v>46</v>
      </c>
      <c r="O159" s="79"/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04" t="s">
        <v>148</v>
      </c>
      <c r="AT159" s="204" t="s">
        <v>143</v>
      </c>
      <c r="AU159" s="204" t="s">
        <v>90</v>
      </c>
      <c r="AY159" s="19" t="s">
        <v>140</v>
      </c>
      <c r="BE159" s="135">
        <f>IF(N159="základní",J159,0)</f>
        <v>0</v>
      </c>
      <c r="BF159" s="135">
        <f>IF(N159="snížená",J159,0)</f>
        <v>0</v>
      </c>
      <c r="BG159" s="135">
        <f>IF(N159="zákl. přenesená",J159,0)</f>
        <v>0</v>
      </c>
      <c r="BH159" s="135">
        <f>IF(N159="sníž. přenesená",J159,0)</f>
        <v>0</v>
      </c>
      <c r="BI159" s="135">
        <f>IF(N159="nulová",J159,0)</f>
        <v>0</v>
      </c>
      <c r="BJ159" s="19" t="s">
        <v>88</v>
      </c>
      <c r="BK159" s="135">
        <f>ROUND(I159*H159,2)</f>
        <v>0</v>
      </c>
      <c r="BL159" s="19" t="s">
        <v>148</v>
      </c>
      <c r="BM159" s="204" t="s">
        <v>280</v>
      </c>
    </row>
    <row r="160" s="2" customFormat="1">
      <c r="A160" s="40"/>
      <c r="B160" s="41"/>
      <c r="C160" s="40"/>
      <c r="D160" s="205" t="s">
        <v>150</v>
      </c>
      <c r="E160" s="40"/>
      <c r="F160" s="206" t="s">
        <v>281</v>
      </c>
      <c r="G160" s="40"/>
      <c r="H160" s="40"/>
      <c r="I160" s="207"/>
      <c r="J160" s="40"/>
      <c r="K160" s="40"/>
      <c r="L160" s="41"/>
      <c r="M160" s="208"/>
      <c r="N160" s="209"/>
      <c r="O160" s="79"/>
      <c r="P160" s="79"/>
      <c r="Q160" s="79"/>
      <c r="R160" s="79"/>
      <c r="S160" s="79"/>
      <c r="T160" s="8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150</v>
      </c>
      <c r="AU160" s="19" t="s">
        <v>90</v>
      </c>
    </row>
    <row r="161" s="13" customFormat="1">
      <c r="A161" s="13"/>
      <c r="B161" s="210"/>
      <c r="C161" s="13"/>
      <c r="D161" s="205" t="s">
        <v>152</v>
      </c>
      <c r="E161" s="211" t="s">
        <v>1</v>
      </c>
      <c r="F161" s="212" t="s">
        <v>268</v>
      </c>
      <c r="G161" s="13"/>
      <c r="H161" s="211" t="s">
        <v>1</v>
      </c>
      <c r="I161" s="213"/>
      <c r="J161" s="13"/>
      <c r="K161" s="13"/>
      <c r="L161" s="210"/>
      <c r="M161" s="214"/>
      <c r="N161" s="215"/>
      <c r="O161" s="215"/>
      <c r="P161" s="215"/>
      <c r="Q161" s="215"/>
      <c r="R161" s="215"/>
      <c r="S161" s="215"/>
      <c r="T161" s="21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11" t="s">
        <v>152</v>
      </c>
      <c r="AU161" s="211" t="s">
        <v>90</v>
      </c>
      <c r="AV161" s="13" t="s">
        <v>88</v>
      </c>
      <c r="AW161" s="13" t="s">
        <v>36</v>
      </c>
      <c r="AX161" s="13" t="s">
        <v>81</v>
      </c>
      <c r="AY161" s="211" t="s">
        <v>140</v>
      </c>
    </row>
    <row r="162" s="13" customFormat="1">
      <c r="A162" s="13"/>
      <c r="B162" s="210"/>
      <c r="C162" s="13"/>
      <c r="D162" s="205" t="s">
        <v>152</v>
      </c>
      <c r="E162" s="211" t="s">
        <v>1</v>
      </c>
      <c r="F162" s="212" t="s">
        <v>274</v>
      </c>
      <c r="G162" s="13"/>
      <c r="H162" s="211" t="s">
        <v>1</v>
      </c>
      <c r="I162" s="213"/>
      <c r="J162" s="13"/>
      <c r="K162" s="13"/>
      <c r="L162" s="210"/>
      <c r="M162" s="214"/>
      <c r="N162" s="215"/>
      <c r="O162" s="215"/>
      <c r="P162" s="215"/>
      <c r="Q162" s="215"/>
      <c r="R162" s="215"/>
      <c r="S162" s="215"/>
      <c r="T162" s="21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11" t="s">
        <v>152</v>
      </c>
      <c r="AU162" s="211" t="s">
        <v>90</v>
      </c>
      <c r="AV162" s="13" t="s">
        <v>88</v>
      </c>
      <c r="AW162" s="13" t="s">
        <v>36</v>
      </c>
      <c r="AX162" s="13" t="s">
        <v>81</v>
      </c>
      <c r="AY162" s="211" t="s">
        <v>140</v>
      </c>
    </row>
    <row r="163" s="14" customFormat="1">
      <c r="A163" s="14"/>
      <c r="B163" s="217"/>
      <c r="C163" s="14"/>
      <c r="D163" s="205" t="s">
        <v>152</v>
      </c>
      <c r="E163" s="218" t="s">
        <v>1</v>
      </c>
      <c r="F163" s="219" t="s">
        <v>282</v>
      </c>
      <c r="G163" s="14"/>
      <c r="H163" s="220">
        <v>11</v>
      </c>
      <c r="I163" s="221"/>
      <c r="J163" s="14"/>
      <c r="K163" s="14"/>
      <c r="L163" s="217"/>
      <c r="M163" s="222"/>
      <c r="N163" s="223"/>
      <c r="O163" s="223"/>
      <c r="P163" s="223"/>
      <c r="Q163" s="223"/>
      <c r="R163" s="223"/>
      <c r="S163" s="223"/>
      <c r="T163" s="22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18" t="s">
        <v>152</v>
      </c>
      <c r="AU163" s="218" t="s">
        <v>90</v>
      </c>
      <c r="AV163" s="14" t="s">
        <v>90</v>
      </c>
      <c r="AW163" s="14" t="s">
        <v>36</v>
      </c>
      <c r="AX163" s="14" t="s">
        <v>88</v>
      </c>
      <c r="AY163" s="218" t="s">
        <v>140</v>
      </c>
    </row>
    <row r="164" s="2" customFormat="1" ht="24.15" customHeight="1">
      <c r="A164" s="40"/>
      <c r="B164" s="192"/>
      <c r="C164" s="193" t="s">
        <v>283</v>
      </c>
      <c r="D164" s="193" t="s">
        <v>143</v>
      </c>
      <c r="E164" s="194" t="s">
        <v>284</v>
      </c>
      <c r="F164" s="195" t="s">
        <v>285</v>
      </c>
      <c r="G164" s="196" t="s">
        <v>146</v>
      </c>
      <c r="H164" s="197">
        <v>63.646000000000001</v>
      </c>
      <c r="I164" s="198"/>
      <c r="J164" s="199">
        <f>ROUND(I164*H164,2)</f>
        <v>0</v>
      </c>
      <c r="K164" s="195" t="s">
        <v>245</v>
      </c>
      <c r="L164" s="41"/>
      <c r="M164" s="200" t="s">
        <v>1</v>
      </c>
      <c r="N164" s="201" t="s">
        <v>46</v>
      </c>
      <c r="O164" s="79"/>
      <c r="P164" s="202">
        <f>O164*H164</f>
        <v>0</v>
      </c>
      <c r="Q164" s="202">
        <v>0</v>
      </c>
      <c r="R164" s="202">
        <f>Q164*H164</f>
        <v>0</v>
      </c>
      <c r="S164" s="202">
        <v>0</v>
      </c>
      <c r="T164" s="203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04" t="s">
        <v>148</v>
      </c>
      <c r="AT164" s="204" t="s">
        <v>143</v>
      </c>
      <c r="AU164" s="204" t="s">
        <v>90</v>
      </c>
      <c r="AY164" s="19" t="s">
        <v>140</v>
      </c>
      <c r="BE164" s="135">
        <f>IF(N164="základní",J164,0)</f>
        <v>0</v>
      </c>
      <c r="BF164" s="135">
        <f>IF(N164="snížená",J164,0)</f>
        <v>0</v>
      </c>
      <c r="BG164" s="135">
        <f>IF(N164="zákl. přenesená",J164,0)</f>
        <v>0</v>
      </c>
      <c r="BH164" s="135">
        <f>IF(N164="sníž. přenesená",J164,0)</f>
        <v>0</v>
      </c>
      <c r="BI164" s="135">
        <f>IF(N164="nulová",J164,0)</f>
        <v>0</v>
      </c>
      <c r="BJ164" s="19" t="s">
        <v>88</v>
      </c>
      <c r="BK164" s="135">
        <f>ROUND(I164*H164,2)</f>
        <v>0</v>
      </c>
      <c r="BL164" s="19" t="s">
        <v>148</v>
      </c>
      <c r="BM164" s="204" t="s">
        <v>286</v>
      </c>
    </row>
    <row r="165" s="2" customFormat="1">
      <c r="A165" s="40"/>
      <c r="B165" s="41"/>
      <c r="C165" s="40"/>
      <c r="D165" s="205" t="s">
        <v>150</v>
      </c>
      <c r="E165" s="40"/>
      <c r="F165" s="206" t="s">
        <v>287</v>
      </c>
      <c r="G165" s="40"/>
      <c r="H165" s="40"/>
      <c r="I165" s="207"/>
      <c r="J165" s="40"/>
      <c r="K165" s="40"/>
      <c r="L165" s="41"/>
      <c r="M165" s="208"/>
      <c r="N165" s="209"/>
      <c r="O165" s="79"/>
      <c r="P165" s="79"/>
      <c r="Q165" s="79"/>
      <c r="R165" s="79"/>
      <c r="S165" s="79"/>
      <c r="T165" s="8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150</v>
      </c>
      <c r="AU165" s="19" t="s">
        <v>90</v>
      </c>
    </row>
    <row r="166" s="13" customFormat="1">
      <c r="A166" s="13"/>
      <c r="B166" s="210"/>
      <c r="C166" s="13"/>
      <c r="D166" s="205" t="s">
        <v>152</v>
      </c>
      <c r="E166" s="211" t="s">
        <v>1</v>
      </c>
      <c r="F166" s="212" t="s">
        <v>288</v>
      </c>
      <c r="G166" s="13"/>
      <c r="H166" s="211" t="s">
        <v>1</v>
      </c>
      <c r="I166" s="213"/>
      <c r="J166" s="13"/>
      <c r="K166" s="13"/>
      <c r="L166" s="210"/>
      <c r="M166" s="214"/>
      <c r="N166" s="215"/>
      <c r="O166" s="215"/>
      <c r="P166" s="215"/>
      <c r="Q166" s="215"/>
      <c r="R166" s="215"/>
      <c r="S166" s="215"/>
      <c r="T166" s="21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11" t="s">
        <v>152</v>
      </c>
      <c r="AU166" s="211" t="s">
        <v>90</v>
      </c>
      <c r="AV166" s="13" t="s">
        <v>88</v>
      </c>
      <c r="AW166" s="13" t="s">
        <v>36</v>
      </c>
      <c r="AX166" s="13" t="s">
        <v>81</v>
      </c>
      <c r="AY166" s="211" t="s">
        <v>140</v>
      </c>
    </row>
    <row r="167" s="14" customFormat="1">
      <c r="A167" s="14"/>
      <c r="B167" s="217"/>
      <c r="C167" s="14"/>
      <c r="D167" s="205" t="s">
        <v>152</v>
      </c>
      <c r="E167" s="218" t="s">
        <v>1</v>
      </c>
      <c r="F167" s="219" t="s">
        <v>289</v>
      </c>
      <c r="G167" s="14"/>
      <c r="H167" s="220">
        <v>48.597999999999999</v>
      </c>
      <c r="I167" s="221"/>
      <c r="J167" s="14"/>
      <c r="K167" s="14"/>
      <c r="L167" s="217"/>
      <c r="M167" s="222"/>
      <c r="N167" s="223"/>
      <c r="O167" s="223"/>
      <c r="P167" s="223"/>
      <c r="Q167" s="223"/>
      <c r="R167" s="223"/>
      <c r="S167" s="223"/>
      <c r="T167" s="22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18" t="s">
        <v>152</v>
      </c>
      <c r="AU167" s="218" t="s">
        <v>90</v>
      </c>
      <c r="AV167" s="14" t="s">
        <v>90</v>
      </c>
      <c r="AW167" s="14" t="s">
        <v>36</v>
      </c>
      <c r="AX167" s="14" t="s">
        <v>81</v>
      </c>
      <c r="AY167" s="218" t="s">
        <v>140</v>
      </c>
    </row>
    <row r="168" s="13" customFormat="1">
      <c r="A168" s="13"/>
      <c r="B168" s="210"/>
      <c r="C168" s="13"/>
      <c r="D168" s="205" t="s">
        <v>152</v>
      </c>
      <c r="E168" s="211" t="s">
        <v>1</v>
      </c>
      <c r="F168" s="212" t="s">
        <v>248</v>
      </c>
      <c r="G168" s="13"/>
      <c r="H168" s="211" t="s">
        <v>1</v>
      </c>
      <c r="I168" s="213"/>
      <c r="J168" s="13"/>
      <c r="K168" s="13"/>
      <c r="L168" s="210"/>
      <c r="M168" s="214"/>
      <c r="N168" s="215"/>
      <c r="O168" s="215"/>
      <c r="P168" s="215"/>
      <c r="Q168" s="215"/>
      <c r="R168" s="215"/>
      <c r="S168" s="215"/>
      <c r="T168" s="21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11" t="s">
        <v>152</v>
      </c>
      <c r="AU168" s="211" t="s">
        <v>90</v>
      </c>
      <c r="AV168" s="13" t="s">
        <v>88</v>
      </c>
      <c r="AW168" s="13" t="s">
        <v>36</v>
      </c>
      <c r="AX168" s="13" t="s">
        <v>81</v>
      </c>
      <c r="AY168" s="211" t="s">
        <v>140</v>
      </c>
    </row>
    <row r="169" s="14" customFormat="1">
      <c r="A169" s="14"/>
      <c r="B169" s="217"/>
      <c r="C169" s="14"/>
      <c r="D169" s="205" t="s">
        <v>152</v>
      </c>
      <c r="E169" s="218" t="s">
        <v>1</v>
      </c>
      <c r="F169" s="219" t="s">
        <v>290</v>
      </c>
      <c r="G169" s="14"/>
      <c r="H169" s="220">
        <v>10.271000000000001</v>
      </c>
      <c r="I169" s="221"/>
      <c r="J169" s="14"/>
      <c r="K169" s="14"/>
      <c r="L169" s="217"/>
      <c r="M169" s="222"/>
      <c r="N169" s="223"/>
      <c r="O169" s="223"/>
      <c r="P169" s="223"/>
      <c r="Q169" s="223"/>
      <c r="R169" s="223"/>
      <c r="S169" s="223"/>
      <c r="T169" s="22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18" t="s">
        <v>152</v>
      </c>
      <c r="AU169" s="218" t="s">
        <v>90</v>
      </c>
      <c r="AV169" s="14" t="s">
        <v>90</v>
      </c>
      <c r="AW169" s="14" t="s">
        <v>36</v>
      </c>
      <c r="AX169" s="14" t="s">
        <v>81</v>
      </c>
      <c r="AY169" s="218" t="s">
        <v>140</v>
      </c>
    </row>
    <row r="170" s="13" customFormat="1">
      <c r="A170" s="13"/>
      <c r="B170" s="210"/>
      <c r="C170" s="13"/>
      <c r="D170" s="205" t="s">
        <v>152</v>
      </c>
      <c r="E170" s="211" t="s">
        <v>1</v>
      </c>
      <c r="F170" s="212" t="s">
        <v>250</v>
      </c>
      <c r="G170" s="13"/>
      <c r="H170" s="211" t="s">
        <v>1</v>
      </c>
      <c r="I170" s="213"/>
      <c r="J170" s="13"/>
      <c r="K170" s="13"/>
      <c r="L170" s="210"/>
      <c r="M170" s="214"/>
      <c r="N170" s="215"/>
      <c r="O170" s="215"/>
      <c r="P170" s="215"/>
      <c r="Q170" s="215"/>
      <c r="R170" s="215"/>
      <c r="S170" s="215"/>
      <c r="T170" s="21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11" t="s">
        <v>152</v>
      </c>
      <c r="AU170" s="211" t="s">
        <v>90</v>
      </c>
      <c r="AV170" s="13" t="s">
        <v>88</v>
      </c>
      <c r="AW170" s="13" t="s">
        <v>36</v>
      </c>
      <c r="AX170" s="13" t="s">
        <v>81</v>
      </c>
      <c r="AY170" s="211" t="s">
        <v>140</v>
      </c>
    </row>
    <row r="171" s="14" customFormat="1">
      <c r="A171" s="14"/>
      <c r="B171" s="217"/>
      <c r="C171" s="14"/>
      <c r="D171" s="205" t="s">
        <v>152</v>
      </c>
      <c r="E171" s="218" t="s">
        <v>1</v>
      </c>
      <c r="F171" s="219" t="s">
        <v>291</v>
      </c>
      <c r="G171" s="14"/>
      <c r="H171" s="220">
        <v>17.021000000000001</v>
      </c>
      <c r="I171" s="221"/>
      <c r="J171" s="14"/>
      <c r="K171" s="14"/>
      <c r="L171" s="217"/>
      <c r="M171" s="222"/>
      <c r="N171" s="223"/>
      <c r="O171" s="223"/>
      <c r="P171" s="223"/>
      <c r="Q171" s="223"/>
      <c r="R171" s="223"/>
      <c r="S171" s="223"/>
      <c r="T171" s="22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18" t="s">
        <v>152</v>
      </c>
      <c r="AU171" s="218" t="s">
        <v>90</v>
      </c>
      <c r="AV171" s="14" t="s">
        <v>90</v>
      </c>
      <c r="AW171" s="14" t="s">
        <v>36</v>
      </c>
      <c r="AX171" s="14" t="s">
        <v>81</v>
      </c>
      <c r="AY171" s="218" t="s">
        <v>140</v>
      </c>
    </row>
    <row r="172" s="13" customFormat="1">
      <c r="A172" s="13"/>
      <c r="B172" s="210"/>
      <c r="C172" s="13"/>
      <c r="D172" s="205" t="s">
        <v>152</v>
      </c>
      <c r="E172" s="211" t="s">
        <v>1</v>
      </c>
      <c r="F172" s="212" t="s">
        <v>292</v>
      </c>
      <c r="G172" s="13"/>
      <c r="H172" s="211" t="s">
        <v>1</v>
      </c>
      <c r="I172" s="213"/>
      <c r="J172" s="13"/>
      <c r="K172" s="13"/>
      <c r="L172" s="210"/>
      <c r="M172" s="214"/>
      <c r="N172" s="215"/>
      <c r="O172" s="215"/>
      <c r="P172" s="215"/>
      <c r="Q172" s="215"/>
      <c r="R172" s="215"/>
      <c r="S172" s="215"/>
      <c r="T172" s="21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11" t="s">
        <v>152</v>
      </c>
      <c r="AU172" s="211" t="s">
        <v>90</v>
      </c>
      <c r="AV172" s="13" t="s">
        <v>88</v>
      </c>
      <c r="AW172" s="13" t="s">
        <v>36</v>
      </c>
      <c r="AX172" s="13" t="s">
        <v>81</v>
      </c>
      <c r="AY172" s="211" t="s">
        <v>140</v>
      </c>
    </row>
    <row r="173" s="14" customFormat="1">
      <c r="A173" s="14"/>
      <c r="B173" s="217"/>
      <c r="C173" s="14"/>
      <c r="D173" s="205" t="s">
        <v>152</v>
      </c>
      <c r="E173" s="218" t="s">
        <v>1</v>
      </c>
      <c r="F173" s="219" t="s">
        <v>293</v>
      </c>
      <c r="G173" s="14"/>
      <c r="H173" s="220">
        <v>-19.244</v>
      </c>
      <c r="I173" s="221"/>
      <c r="J173" s="14"/>
      <c r="K173" s="14"/>
      <c r="L173" s="217"/>
      <c r="M173" s="222"/>
      <c r="N173" s="223"/>
      <c r="O173" s="223"/>
      <c r="P173" s="223"/>
      <c r="Q173" s="223"/>
      <c r="R173" s="223"/>
      <c r="S173" s="223"/>
      <c r="T173" s="22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18" t="s">
        <v>152</v>
      </c>
      <c r="AU173" s="218" t="s">
        <v>90</v>
      </c>
      <c r="AV173" s="14" t="s">
        <v>90</v>
      </c>
      <c r="AW173" s="14" t="s">
        <v>36</v>
      </c>
      <c r="AX173" s="14" t="s">
        <v>81</v>
      </c>
      <c r="AY173" s="218" t="s">
        <v>140</v>
      </c>
    </row>
    <row r="174" s="16" customFormat="1">
      <c r="A174" s="16"/>
      <c r="B174" s="237"/>
      <c r="C174" s="16"/>
      <c r="D174" s="205" t="s">
        <v>152</v>
      </c>
      <c r="E174" s="238" t="s">
        <v>1</v>
      </c>
      <c r="F174" s="239" t="s">
        <v>294</v>
      </c>
      <c r="G174" s="16"/>
      <c r="H174" s="240">
        <v>56.646000000000001</v>
      </c>
      <c r="I174" s="241"/>
      <c r="J174" s="16"/>
      <c r="K174" s="16"/>
      <c r="L174" s="237"/>
      <c r="M174" s="242"/>
      <c r="N174" s="243"/>
      <c r="O174" s="243"/>
      <c r="P174" s="243"/>
      <c r="Q174" s="243"/>
      <c r="R174" s="243"/>
      <c r="S174" s="243"/>
      <c r="T174" s="244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38" t="s">
        <v>152</v>
      </c>
      <c r="AU174" s="238" t="s">
        <v>90</v>
      </c>
      <c r="AV174" s="16" t="s">
        <v>258</v>
      </c>
      <c r="AW174" s="16" t="s">
        <v>36</v>
      </c>
      <c r="AX174" s="16" t="s">
        <v>81</v>
      </c>
      <c r="AY174" s="238" t="s">
        <v>140</v>
      </c>
    </row>
    <row r="175" s="13" customFormat="1">
      <c r="A175" s="13"/>
      <c r="B175" s="210"/>
      <c r="C175" s="13"/>
      <c r="D175" s="205" t="s">
        <v>152</v>
      </c>
      <c r="E175" s="211" t="s">
        <v>1</v>
      </c>
      <c r="F175" s="212" t="s">
        <v>295</v>
      </c>
      <c r="G175" s="13"/>
      <c r="H175" s="211" t="s">
        <v>1</v>
      </c>
      <c r="I175" s="213"/>
      <c r="J175" s="13"/>
      <c r="K175" s="13"/>
      <c r="L175" s="210"/>
      <c r="M175" s="214"/>
      <c r="N175" s="215"/>
      <c r="O175" s="215"/>
      <c r="P175" s="215"/>
      <c r="Q175" s="215"/>
      <c r="R175" s="215"/>
      <c r="S175" s="215"/>
      <c r="T175" s="21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11" t="s">
        <v>152</v>
      </c>
      <c r="AU175" s="211" t="s">
        <v>90</v>
      </c>
      <c r="AV175" s="13" t="s">
        <v>88</v>
      </c>
      <c r="AW175" s="13" t="s">
        <v>36</v>
      </c>
      <c r="AX175" s="13" t="s">
        <v>81</v>
      </c>
      <c r="AY175" s="211" t="s">
        <v>140</v>
      </c>
    </row>
    <row r="176" s="14" customFormat="1">
      <c r="A176" s="14"/>
      <c r="B176" s="217"/>
      <c r="C176" s="14"/>
      <c r="D176" s="205" t="s">
        <v>152</v>
      </c>
      <c r="E176" s="218" t="s">
        <v>1</v>
      </c>
      <c r="F176" s="219" t="s">
        <v>296</v>
      </c>
      <c r="G176" s="14"/>
      <c r="H176" s="220">
        <v>7</v>
      </c>
      <c r="I176" s="221"/>
      <c r="J176" s="14"/>
      <c r="K176" s="14"/>
      <c r="L176" s="217"/>
      <c r="M176" s="222"/>
      <c r="N176" s="223"/>
      <c r="O176" s="223"/>
      <c r="P176" s="223"/>
      <c r="Q176" s="223"/>
      <c r="R176" s="223"/>
      <c r="S176" s="223"/>
      <c r="T176" s="22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18" t="s">
        <v>152</v>
      </c>
      <c r="AU176" s="218" t="s">
        <v>90</v>
      </c>
      <c r="AV176" s="14" t="s">
        <v>90</v>
      </c>
      <c r="AW176" s="14" t="s">
        <v>36</v>
      </c>
      <c r="AX176" s="14" t="s">
        <v>81</v>
      </c>
      <c r="AY176" s="218" t="s">
        <v>140</v>
      </c>
    </row>
    <row r="177" s="16" customFormat="1">
      <c r="A177" s="16"/>
      <c r="B177" s="237"/>
      <c r="C177" s="16"/>
      <c r="D177" s="205" t="s">
        <v>152</v>
      </c>
      <c r="E177" s="238" t="s">
        <v>1</v>
      </c>
      <c r="F177" s="239" t="s">
        <v>294</v>
      </c>
      <c r="G177" s="16"/>
      <c r="H177" s="240">
        <v>7</v>
      </c>
      <c r="I177" s="241"/>
      <c r="J177" s="16"/>
      <c r="K177" s="16"/>
      <c r="L177" s="237"/>
      <c r="M177" s="242"/>
      <c r="N177" s="243"/>
      <c r="O177" s="243"/>
      <c r="P177" s="243"/>
      <c r="Q177" s="243"/>
      <c r="R177" s="243"/>
      <c r="S177" s="243"/>
      <c r="T177" s="244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38" t="s">
        <v>152</v>
      </c>
      <c r="AU177" s="238" t="s">
        <v>90</v>
      </c>
      <c r="AV177" s="16" t="s">
        <v>258</v>
      </c>
      <c r="AW177" s="16" t="s">
        <v>36</v>
      </c>
      <c r="AX177" s="16" t="s">
        <v>81</v>
      </c>
      <c r="AY177" s="238" t="s">
        <v>140</v>
      </c>
    </row>
    <row r="178" s="15" customFormat="1">
      <c r="A178" s="15"/>
      <c r="B178" s="226"/>
      <c r="C178" s="15"/>
      <c r="D178" s="205" t="s">
        <v>152</v>
      </c>
      <c r="E178" s="227" t="s">
        <v>1</v>
      </c>
      <c r="F178" s="228" t="s">
        <v>201</v>
      </c>
      <c r="G178" s="15"/>
      <c r="H178" s="229">
        <v>63.646000000000001</v>
      </c>
      <c r="I178" s="230"/>
      <c r="J178" s="15"/>
      <c r="K178" s="15"/>
      <c r="L178" s="226"/>
      <c r="M178" s="231"/>
      <c r="N178" s="232"/>
      <c r="O178" s="232"/>
      <c r="P178" s="232"/>
      <c r="Q178" s="232"/>
      <c r="R178" s="232"/>
      <c r="S178" s="232"/>
      <c r="T178" s="23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27" t="s">
        <v>152</v>
      </c>
      <c r="AU178" s="227" t="s">
        <v>90</v>
      </c>
      <c r="AV178" s="15" t="s">
        <v>148</v>
      </c>
      <c r="AW178" s="15" t="s">
        <v>36</v>
      </c>
      <c r="AX178" s="15" t="s">
        <v>88</v>
      </c>
      <c r="AY178" s="227" t="s">
        <v>140</v>
      </c>
    </row>
    <row r="179" s="2" customFormat="1" ht="24.15" customHeight="1">
      <c r="A179" s="40"/>
      <c r="B179" s="192"/>
      <c r="C179" s="193" t="s">
        <v>155</v>
      </c>
      <c r="D179" s="193" t="s">
        <v>143</v>
      </c>
      <c r="E179" s="194" t="s">
        <v>297</v>
      </c>
      <c r="F179" s="195" t="s">
        <v>298</v>
      </c>
      <c r="G179" s="196" t="s">
        <v>146</v>
      </c>
      <c r="H179" s="197">
        <v>63.646000000000001</v>
      </c>
      <c r="I179" s="198"/>
      <c r="J179" s="199">
        <f>ROUND(I179*H179,2)</f>
        <v>0</v>
      </c>
      <c r="K179" s="195" t="s">
        <v>245</v>
      </c>
      <c r="L179" s="41"/>
      <c r="M179" s="200" t="s">
        <v>1</v>
      </c>
      <c r="N179" s="201" t="s">
        <v>46</v>
      </c>
      <c r="O179" s="79"/>
      <c r="P179" s="202">
        <f>O179*H179</f>
        <v>0</v>
      </c>
      <c r="Q179" s="202">
        <v>0</v>
      </c>
      <c r="R179" s="202">
        <f>Q179*H179</f>
        <v>0</v>
      </c>
      <c r="S179" s="202">
        <v>0</v>
      </c>
      <c r="T179" s="203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04" t="s">
        <v>148</v>
      </c>
      <c r="AT179" s="204" t="s">
        <v>143</v>
      </c>
      <c r="AU179" s="204" t="s">
        <v>90</v>
      </c>
      <c r="AY179" s="19" t="s">
        <v>140</v>
      </c>
      <c r="BE179" s="135">
        <f>IF(N179="základní",J179,0)</f>
        <v>0</v>
      </c>
      <c r="BF179" s="135">
        <f>IF(N179="snížená",J179,0)</f>
        <v>0</v>
      </c>
      <c r="BG179" s="135">
        <f>IF(N179="zákl. přenesená",J179,0)</f>
        <v>0</v>
      </c>
      <c r="BH179" s="135">
        <f>IF(N179="sníž. přenesená",J179,0)</f>
        <v>0</v>
      </c>
      <c r="BI179" s="135">
        <f>IF(N179="nulová",J179,0)</f>
        <v>0</v>
      </c>
      <c r="BJ179" s="19" t="s">
        <v>88</v>
      </c>
      <c r="BK179" s="135">
        <f>ROUND(I179*H179,2)</f>
        <v>0</v>
      </c>
      <c r="BL179" s="19" t="s">
        <v>148</v>
      </c>
      <c r="BM179" s="204" t="s">
        <v>299</v>
      </c>
    </row>
    <row r="180" s="2" customFormat="1">
      <c r="A180" s="40"/>
      <c r="B180" s="41"/>
      <c r="C180" s="40"/>
      <c r="D180" s="205" t="s">
        <v>150</v>
      </c>
      <c r="E180" s="40"/>
      <c r="F180" s="206" t="s">
        <v>300</v>
      </c>
      <c r="G180" s="40"/>
      <c r="H180" s="40"/>
      <c r="I180" s="207"/>
      <c r="J180" s="40"/>
      <c r="K180" s="40"/>
      <c r="L180" s="41"/>
      <c r="M180" s="208"/>
      <c r="N180" s="209"/>
      <c r="O180" s="79"/>
      <c r="P180" s="79"/>
      <c r="Q180" s="79"/>
      <c r="R180" s="79"/>
      <c r="S180" s="79"/>
      <c r="T180" s="8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150</v>
      </c>
      <c r="AU180" s="19" t="s">
        <v>90</v>
      </c>
    </row>
    <row r="181" s="13" customFormat="1">
      <c r="A181" s="13"/>
      <c r="B181" s="210"/>
      <c r="C181" s="13"/>
      <c r="D181" s="205" t="s">
        <v>152</v>
      </c>
      <c r="E181" s="211" t="s">
        <v>1</v>
      </c>
      <c r="F181" s="212" t="s">
        <v>288</v>
      </c>
      <c r="G181" s="13"/>
      <c r="H181" s="211" t="s">
        <v>1</v>
      </c>
      <c r="I181" s="213"/>
      <c r="J181" s="13"/>
      <c r="K181" s="13"/>
      <c r="L181" s="210"/>
      <c r="M181" s="214"/>
      <c r="N181" s="215"/>
      <c r="O181" s="215"/>
      <c r="P181" s="215"/>
      <c r="Q181" s="215"/>
      <c r="R181" s="215"/>
      <c r="S181" s="215"/>
      <c r="T181" s="21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11" t="s">
        <v>152</v>
      </c>
      <c r="AU181" s="211" t="s">
        <v>90</v>
      </c>
      <c r="AV181" s="13" t="s">
        <v>88</v>
      </c>
      <c r="AW181" s="13" t="s">
        <v>36</v>
      </c>
      <c r="AX181" s="13" t="s">
        <v>81</v>
      </c>
      <c r="AY181" s="211" t="s">
        <v>140</v>
      </c>
    </row>
    <row r="182" s="14" customFormat="1">
      <c r="A182" s="14"/>
      <c r="B182" s="217"/>
      <c r="C182" s="14"/>
      <c r="D182" s="205" t="s">
        <v>152</v>
      </c>
      <c r="E182" s="218" t="s">
        <v>1</v>
      </c>
      <c r="F182" s="219" t="s">
        <v>289</v>
      </c>
      <c r="G182" s="14"/>
      <c r="H182" s="220">
        <v>48.597999999999999</v>
      </c>
      <c r="I182" s="221"/>
      <c r="J182" s="14"/>
      <c r="K182" s="14"/>
      <c r="L182" s="217"/>
      <c r="M182" s="222"/>
      <c r="N182" s="223"/>
      <c r="O182" s="223"/>
      <c r="P182" s="223"/>
      <c r="Q182" s="223"/>
      <c r="R182" s="223"/>
      <c r="S182" s="223"/>
      <c r="T182" s="22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18" t="s">
        <v>152</v>
      </c>
      <c r="AU182" s="218" t="s">
        <v>90</v>
      </c>
      <c r="AV182" s="14" t="s">
        <v>90</v>
      </c>
      <c r="AW182" s="14" t="s">
        <v>36</v>
      </c>
      <c r="AX182" s="14" t="s">
        <v>81</v>
      </c>
      <c r="AY182" s="218" t="s">
        <v>140</v>
      </c>
    </row>
    <row r="183" s="13" customFormat="1">
      <c r="A183" s="13"/>
      <c r="B183" s="210"/>
      <c r="C183" s="13"/>
      <c r="D183" s="205" t="s">
        <v>152</v>
      </c>
      <c r="E183" s="211" t="s">
        <v>1</v>
      </c>
      <c r="F183" s="212" t="s">
        <v>248</v>
      </c>
      <c r="G183" s="13"/>
      <c r="H183" s="211" t="s">
        <v>1</v>
      </c>
      <c r="I183" s="213"/>
      <c r="J183" s="13"/>
      <c r="K183" s="13"/>
      <c r="L183" s="210"/>
      <c r="M183" s="214"/>
      <c r="N183" s="215"/>
      <c r="O183" s="215"/>
      <c r="P183" s="215"/>
      <c r="Q183" s="215"/>
      <c r="R183" s="215"/>
      <c r="S183" s="215"/>
      <c r="T183" s="21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11" t="s">
        <v>152</v>
      </c>
      <c r="AU183" s="211" t="s">
        <v>90</v>
      </c>
      <c r="AV183" s="13" t="s">
        <v>88</v>
      </c>
      <c r="AW183" s="13" t="s">
        <v>36</v>
      </c>
      <c r="AX183" s="13" t="s">
        <v>81</v>
      </c>
      <c r="AY183" s="211" t="s">
        <v>140</v>
      </c>
    </row>
    <row r="184" s="14" customFormat="1">
      <c r="A184" s="14"/>
      <c r="B184" s="217"/>
      <c r="C184" s="14"/>
      <c r="D184" s="205" t="s">
        <v>152</v>
      </c>
      <c r="E184" s="218" t="s">
        <v>1</v>
      </c>
      <c r="F184" s="219" t="s">
        <v>290</v>
      </c>
      <c r="G184" s="14"/>
      <c r="H184" s="220">
        <v>10.271000000000001</v>
      </c>
      <c r="I184" s="221"/>
      <c r="J184" s="14"/>
      <c r="K184" s="14"/>
      <c r="L184" s="217"/>
      <c r="M184" s="222"/>
      <c r="N184" s="223"/>
      <c r="O184" s="223"/>
      <c r="P184" s="223"/>
      <c r="Q184" s="223"/>
      <c r="R184" s="223"/>
      <c r="S184" s="223"/>
      <c r="T184" s="22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18" t="s">
        <v>152</v>
      </c>
      <c r="AU184" s="218" t="s">
        <v>90</v>
      </c>
      <c r="AV184" s="14" t="s">
        <v>90</v>
      </c>
      <c r="AW184" s="14" t="s">
        <v>36</v>
      </c>
      <c r="AX184" s="14" t="s">
        <v>81</v>
      </c>
      <c r="AY184" s="218" t="s">
        <v>140</v>
      </c>
    </row>
    <row r="185" s="13" customFormat="1">
      <c r="A185" s="13"/>
      <c r="B185" s="210"/>
      <c r="C185" s="13"/>
      <c r="D185" s="205" t="s">
        <v>152</v>
      </c>
      <c r="E185" s="211" t="s">
        <v>1</v>
      </c>
      <c r="F185" s="212" t="s">
        <v>250</v>
      </c>
      <c r="G185" s="13"/>
      <c r="H185" s="211" t="s">
        <v>1</v>
      </c>
      <c r="I185" s="213"/>
      <c r="J185" s="13"/>
      <c r="K185" s="13"/>
      <c r="L185" s="210"/>
      <c r="M185" s="214"/>
      <c r="N185" s="215"/>
      <c r="O185" s="215"/>
      <c r="P185" s="215"/>
      <c r="Q185" s="215"/>
      <c r="R185" s="215"/>
      <c r="S185" s="215"/>
      <c r="T185" s="21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11" t="s">
        <v>152</v>
      </c>
      <c r="AU185" s="211" t="s">
        <v>90</v>
      </c>
      <c r="AV185" s="13" t="s">
        <v>88</v>
      </c>
      <c r="AW185" s="13" t="s">
        <v>36</v>
      </c>
      <c r="AX185" s="13" t="s">
        <v>81</v>
      </c>
      <c r="AY185" s="211" t="s">
        <v>140</v>
      </c>
    </row>
    <row r="186" s="14" customFormat="1">
      <c r="A186" s="14"/>
      <c r="B186" s="217"/>
      <c r="C186" s="14"/>
      <c r="D186" s="205" t="s">
        <v>152</v>
      </c>
      <c r="E186" s="218" t="s">
        <v>1</v>
      </c>
      <c r="F186" s="219" t="s">
        <v>291</v>
      </c>
      <c r="G186" s="14"/>
      <c r="H186" s="220">
        <v>17.021000000000001</v>
      </c>
      <c r="I186" s="221"/>
      <c r="J186" s="14"/>
      <c r="K186" s="14"/>
      <c r="L186" s="217"/>
      <c r="M186" s="222"/>
      <c r="N186" s="223"/>
      <c r="O186" s="223"/>
      <c r="P186" s="223"/>
      <c r="Q186" s="223"/>
      <c r="R186" s="223"/>
      <c r="S186" s="223"/>
      <c r="T186" s="22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18" t="s">
        <v>152</v>
      </c>
      <c r="AU186" s="218" t="s">
        <v>90</v>
      </c>
      <c r="AV186" s="14" t="s">
        <v>90</v>
      </c>
      <c r="AW186" s="14" t="s">
        <v>36</v>
      </c>
      <c r="AX186" s="14" t="s">
        <v>81</v>
      </c>
      <c r="AY186" s="218" t="s">
        <v>140</v>
      </c>
    </row>
    <row r="187" s="13" customFormat="1">
      <c r="A187" s="13"/>
      <c r="B187" s="210"/>
      <c r="C187" s="13"/>
      <c r="D187" s="205" t="s">
        <v>152</v>
      </c>
      <c r="E187" s="211" t="s">
        <v>1</v>
      </c>
      <c r="F187" s="212" t="s">
        <v>292</v>
      </c>
      <c r="G187" s="13"/>
      <c r="H187" s="211" t="s">
        <v>1</v>
      </c>
      <c r="I187" s="213"/>
      <c r="J187" s="13"/>
      <c r="K187" s="13"/>
      <c r="L187" s="210"/>
      <c r="M187" s="214"/>
      <c r="N187" s="215"/>
      <c r="O187" s="215"/>
      <c r="P187" s="215"/>
      <c r="Q187" s="215"/>
      <c r="R187" s="215"/>
      <c r="S187" s="215"/>
      <c r="T187" s="21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11" t="s">
        <v>152</v>
      </c>
      <c r="AU187" s="211" t="s">
        <v>90</v>
      </c>
      <c r="AV187" s="13" t="s">
        <v>88</v>
      </c>
      <c r="AW187" s="13" t="s">
        <v>36</v>
      </c>
      <c r="AX187" s="13" t="s">
        <v>81</v>
      </c>
      <c r="AY187" s="211" t="s">
        <v>140</v>
      </c>
    </row>
    <row r="188" s="14" customFormat="1">
      <c r="A188" s="14"/>
      <c r="B188" s="217"/>
      <c r="C188" s="14"/>
      <c r="D188" s="205" t="s">
        <v>152</v>
      </c>
      <c r="E188" s="218" t="s">
        <v>1</v>
      </c>
      <c r="F188" s="219" t="s">
        <v>293</v>
      </c>
      <c r="G188" s="14"/>
      <c r="H188" s="220">
        <v>-19.244</v>
      </c>
      <c r="I188" s="221"/>
      <c r="J188" s="14"/>
      <c r="K188" s="14"/>
      <c r="L188" s="217"/>
      <c r="M188" s="222"/>
      <c r="N188" s="223"/>
      <c r="O188" s="223"/>
      <c r="P188" s="223"/>
      <c r="Q188" s="223"/>
      <c r="R188" s="223"/>
      <c r="S188" s="223"/>
      <c r="T188" s="22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18" t="s">
        <v>152</v>
      </c>
      <c r="AU188" s="218" t="s">
        <v>90</v>
      </c>
      <c r="AV188" s="14" t="s">
        <v>90</v>
      </c>
      <c r="AW188" s="14" t="s">
        <v>36</v>
      </c>
      <c r="AX188" s="14" t="s">
        <v>81</v>
      </c>
      <c r="AY188" s="218" t="s">
        <v>140</v>
      </c>
    </row>
    <row r="189" s="16" customFormat="1">
      <c r="A189" s="16"/>
      <c r="B189" s="237"/>
      <c r="C189" s="16"/>
      <c r="D189" s="205" t="s">
        <v>152</v>
      </c>
      <c r="E189" s="238" t="s">
        <v>1</v>
      </c>
      <c r="F189" s="239" t="s">
        <v>294</v>
      </c>
      <c r="G189" s="16"/>
      <c r="H189" s="240">
        <v>56.646000000000001</v>
      </c>
      <c r="I189" s="241"/>
      <c r="J189" s="16"/>
      <c r="K189" s="16"/>
      <c r="L189" s="237"/>
      <c r="M189" s="242"/>
      <c r="N189" s="243"/>
      <c r="O189" s="243"/>
      <c r="P189" s="243"/>
      <c r="Q189" s="243"/>
      <c r="R189" s="243"/>
      <c r="S189" s="243"/>
      <c r="T189" s="244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38" t="s">
        <v>152</v>
      </c>
      <c r="AU189" s="238" t="s">
        <v>90</v>
      </c>
      <c r="AV189" s="16" t="s">
        <v>258</v>
      </c>
      <c r="AW189" s="16" t="s">
        <v>36</v>
      </c>
      <c r="AX189" s="16" t="s">
        <v>81</v>
      </c>
      <c r="AY189" s="238" t="s">
        <v>140</v>
      </c>
    </row>
    <row r="190" s="13" customFormat="1">
      <c r="A190" s="13"/>
      <c r="B190" s="210"/>
      <c r="C190" s="13"/>
      <c r="D190" s="205" t="s">
        <v>152</v>
      </c>
      <c r="E190" s="211" t="s">
        <v>1</v>
      </c>
      <c r="F190" s="212" t="s">
        <v>295</v>
      </c>
      <c r="G190" s="13"/>
      <c r="H190" s="211" t="s">
        <v>1</v>
      </c>
      <c r="I190" s="213"/>
      <c r="J190" s="13"/>
      <c r="K190" s="13"/>
      <c r="L190" s="210"/>
      <c r="M190" s="214"/>
      <c r="N190" s="215"/>
      <c r="O190" s="215"/>
      <c r="P190" s="215"/>
      <c r="Q190" s="215"/>
      <c r="R190" s="215"/>
      <c r="S190" s="215"/>
      <c r="T190" s="21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11" t="s">
        <v>152</v>
      </c>
      <c r="AU190" s="211" t="s">
        <v>90</v>
      </c>
      <c r="AV190" s="13" t="s">
        <v>88</v>
      </c>
      <c r="AW190" s="13" t="s">
        <v>36</v>
      </c>
      <c r="AX190" s="13" t="s">
        <v>81</v>
      </c>
      <c r="AY190" s="211" t="s">
        <v>140</v>
      </c>
    </row>
    <row r="191" s="14" customFormat="1">
      <c r="A191" s="14"/>
      <c r="B191" s="217"/>
      <c r="C191" s="14"/>
      <c r="D191" s="205" t="s">
        <v>152</v>
      </c>
      <c r="E191" s="218" t="s">
        <v>1</v>
      </c>
      <c r="F191" s="219" t="s">
        <v>296</v>
      </c>
      <c r="G191" s="14"/>
      <c r="H191" s="220">
        <v>7</v>
      </c>
      <c r="I191" s="221"/>
      <c r="J191" s="14"/>
      <c r="K191" s="14"/>
      <c r="L191" s="217"/>
      <c r="M191" s="222"/>
      <c r="N191" s="223"/>
      <c r="O191" s="223"/>
      <c r="P191" s="223"/>
      <c r="Q191" s="223"/>
      <c r="R191" s="223"/>
      <c r="S191" s="223"/>
      <c r="T191" s="22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18" t="s">
        <v>152</v>
      </c>
      <c r="AU191" s="218" t="s">
        <v>90</v>
      </c>
      <c r="AV191" s="14" t="s">
        <v>90</v>
      </c>
      <c r="AW191" s="14" t="s">
        <v>36</v>
      </c>
      <c r="AX191" s="14" t="s">
        <v>81</v>
      </c>
      <c r="AY191" s="218" t="s">
        <v>140</v>
      </c>
    </row>
    <row r="192" s="16" customFormat="1">
      <c r="A192" s="16"/>
      <c r="B192" s="237"/>
      <c r="C192" s="16"/>
      <c r="D192" s="205" t="s">
        <v>152</v>
      </c>
      <c r="E192" s="238" t="s">
        <v>1</v>
      </c>
      <c r="F192" s="239" t="s">
        <v>294</v>
      </c>
      <c r="G192" s="16"/>
      <c r="H192" s="240">
        <v>7</v>
      </c>
      <c r="I192" s="241"/>
      <c r="J192" s="16"/>
      <c r="K192" s="16"/>
      <c r="L192" s="237"/>
      <c r="M192" s="242"/>
      <c r="N192" s="243"/>
      <c r="O192" s="243"/>
      <c r="P192" s="243"/>
      <c r="Q192" s="243"/>
      <c r="R192" s="243"/>
      <c r="S192" s="243"/>
      <c r="T192" s="244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T192" s="238" t="s">
        <v>152</v>
      </c>
      <c r="AU192" s="238" t="s">
        <v>90</v>
      </c>
      <c r="AV192" s="16" t="s">
        <v>258</v>
      </c>
      <c r="AW192" s="16" t="s">
        <v>36</v>
      </c>
      <c r="AX192" s="16" t="s">
        <v>81</v>
      </c>
      <c r="AY192" s="238" t="s">
        <v>140</v>
      </c>
    </row>
    <row r="193" s="15" customFormat="1">
      <c r="A193" s="15"/>
      <c r="B193" s="226"/>
      <c r="C193" s="15"/>
      <c r="D193" s="205" t="s">
        <v>152</v>
      </c>
      <c r="E193" s="227" t="s">
        <v>1</v>
      </c>
      <c r="F193" s="228" t="s">
        <v>201</v>
      </c>
      <c r="G193" s="15"/>
      <c r="H193" s="229">
        <v>63.646000000000001</v>
      </c>
      <c r="I193" s="230"/>
      <c r="J193" s="15"/>
      <c r="K193" s="15"/>
      <c r="L193" s="226"/>
      <c r="M193" s="231"/>
      <c r="N193" s="232"/>
      <c r="O193" s="232"/>
      <c r="P193" s="232"/>
      <c r="Q193" s="232"/>
      <c r="R193" s="232"/>
      <c r="S193" s="232"/>
      <c r="T193" s="23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27" t="s">
        <v>152</v>
      </c>
      <c r="AU193" s="227" t="s">
        <v>90</v>
      </c>
      <c r="AV193" s="15" t="s">
        <v>148</v>
      </c>
      <c r="AW193" s="15" t="s">
        <v>36</v>
      </c>
      <c r="AX193" s="15" t="s">
        <v>88</v>
      </c>
      <c r="AY193" s="227" t="s">
        <v>140</v>
      </c>
    </row>
    <row r="194" s="2" customFormat="1" ht="21.75" customHeight="1">
      <c r="A194" s="40"/>
      <c r="B194" s="192"/>
      <c r="C194" s="193" t="s">
        <v>163</v>
      </c>
      <c r="D194" s="193" t="s">
        <v>143</v>
      </c>
      <c r="E194" s="194" t="s">
        <v>301</v>
      </c>
      <c r="F194" s="195" t="s">
        <v>302</v>
      </c>
      <c r="G194" s="196" t="s">
        <v>146</v>
      </c>
      <c r="H194" s="197">
        <v>2.5</v>
      </c>
      <c r="I194" s="198"/>
      <c r="J194" s="199">
        <f>ROUND(I194*H194,2)</f>
        <v>0</v>
      </c>
      <c r="K194" s="195" t="s">
        <v>245</v>
      </c>
      <c r="L194" s="41"/>
      <c r="M194" s="200" t="s">
        <v>1</v>
      </c>
      <c r="N194" s="201" t="s">
        <v>46</v>
      </c>
      <c r="O194" s="79"/>
      <c r="P194" s="202">
        <f>O194*H194</f>
        <v>0</v>
      </c>
      <c r="Q194" s="202">
        <v>0</v>
      </c>
      <c r="R194" s="202">
        <f>Q194*H194</f>
        <v>0</v>
      </c>
      <c r="S194" s="202">
        <v>0</v>
      </c>
      <c r="T194" s="203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04" t="s">
        <v>148</v>
      </c>
      <c r="AT194" s="204" t="s">
        <v>143</v>
      </c>
      <c r="AU194" s="204" t="s">
        <v>90</v>
      </c>
      <c r="AY194" s="19" t="s">
        <v>140</v>
      </c>
      <c r="BE194" s="135">
        <f>IF(N194="základní",J194,0)</f>
        <v>0</v>
      </c>
      <c r="BF194" s="135">
        <f>IF(N194="snížená",J194,0)</f>
        <v>0</v>
      </c>
      <c r="BG194" s="135">
        <f>IF(N194="zákl. přenesená",J194,0)</f>
        <v>0</v>
      </c>
      <c r="BH194" s="135">
        <f>IF(N194="sníž. přenesená",J194,0)</f>
        <v>0</v>
      </c>
      <c r="BI194" s="135">
        <f>IF(N194="nulová",J194,0)</f>
        <v>0</v>
      </c>
      <c r="BJ194" s="19" t="s">
        <v>88</v>
      </c>
      <c r="BK194" s="135">
        <f>ROUND(I194*H194,2)</f>
        <v>0</v>
      </c>
      <c r="BL194" s="19" t="s">
        <v>148</v>
      </c>
      <c r="BM194" s="204" t="s">
        <v>303</v>
      </c>
    </row>
    <row r="195" s="2" customFormat="1">
      <c r="A195" s="40"/>
      <c r="B195" s="41"/>
      <c r="C195" s="40"/>
      <c r="D195" s="205" t="s">
        <v>150</v>
      </c>
      <c r="E195" s="40"/>
      <c r="F195" s="206" t="s">
        <v>304</v>
      </c>
      <c r="G195" s="40"/>
      <c r="H195" s="40"/>
      <c r="I195" s="207"/>
      <c r="J195" s="40"/>
      <c r="K195" s="40"/>
      <c r="L195" s="41"/>
      <c r="M195" s="208"/>
      <c r="N195" s="209"/>
      <c r="O195" s="79"/>
      <c r="P195" s="79"/>
      <c r="Q195" s="79"/>
      <c r="R195" s="79"/>
      <c r="S195" s="79"/>
      <c r="T195" s="8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150</v>
      </c>
      <c r="AU195" s="19" t="s">
        <v>90</v>
      </c>
    </row>
    <row r="196" s="13" customFormat="1">
      <c r="A196" s="13"/>
      <c r="B196" s="210"/>
      <c r="C196" s="13"/>
      <c r="D196" s="205" t="s">
        <v>152</v>
      </c>
      <c r="E196" s="211" t="s">
        <v>1</v>
      </c>
      <c r="F196" s="212" t="s">
        <v>305</v>
      </c>
      <c r="G196" s="13"/>
      <c r="H196" s="211" t="s">
        <v>1</v>
      </c>
      <c r="I196" s="213"/>
      <c r="J196" s="13"/>
      <c r="K196" s="13"/>
      <c r="L196" s="210"/>
      <c r="M196" s="214"/>
      <c r="N196" s="215"/>
      <c r="O196" s="215"/>
      <c r="P196" s="215"/>
      <c r="Q196" s="215"/>
      <c r="R196" s="215"/>
      <c r="S196" s="215"/>
      <c r="T196" s="21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11" t="s">
        <v>152</v>
      </c>
      <c r="AU196" s="211" t="s">
        <v>90</v>
      </c>
      <c r="AV196" s="13" t="s">
        <v>88</v>
      </c>
      <c r="AW196" s="13" t="s">
        <v>36</v>
      </c>
      <c r="AX196" s="13" t="s">
        <v>81</v>
      </c>
      <c r="AY196" s="211" t="s">
        <v>140</v>
      </c>
    </row>
    <row r="197" s="13" customFormat="1">
      <c r="A197" s="13"/>
      <c r="B197" s="210"/>
      <c r="C197" s="13"/>
      <c r="D197" s="205" t="s">
        <v>152</v>
      </c>
      <c r="E197" s="211" t="s">
        <v>1</v>
      </c>
      <c r="F197" s="212" t="s">
        <v>248</v>
      </c>
      <c r="G197" s="13"/>
      <c r="H197" s="211" t="s">
        <v>1</v>
      </c>
      <c r="I197" s="213"/>
      <c r="J197" s="13"/>
      <c r="K197" s="13"/>
      <c r="L197" s="210"/>
      <c r="M197" s="214"/>
      <c r="N197" s="215"/>
      <c r="O197" s="215"/>
      <c r="P197" s="215"/>
      <c r="Q197" s="215"/>
      <c r="R197" s="215"/>
      <c r="S197" s="215"/>
      <c r="T197" s="21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11" t="s">
        <v>152</v>
      </c>
      <c r="AU197" s="211" t="s">
        <v>90</v>
      </c>
      <c r="AV197" s="13" t="s">
        <v>88</v>
      </c>
      <c r="AW197" s="13" t="s">
        <v>36</v>
      </c>
      <c r="AX197" s="13" t="s">
        <v>81</v>
      </c>
      <c r="AY197" s="211" t="s">
        <v>140</v>
      </c>
    </row>
    <row r="198" s="14" customFormat="1">
      <c r="A198" s="14"/>
      <c r="B198" s="217"/>
      <c r="C198" s="14"/>
      <c r="D198" s="205" t="s">
        <v>152</v>
      </c>
      <c r="E198" s="218" t="s">
        <v>1</v>
      </c>
      <c r="F198" s="219" t="s">
        <v>306</v>
      </c>
      <c r="G198" s="14"/>
      <c r="H198" s="220">
        <v>0.29999999999999999</v>
      </c>
      <c r="I198" s="221"/>
      <c r="J198" s="14"/>
      <c r="K198" s="14"/>
      <c r="L198" s="217"/>
      <c r="M198" s="222"/>
      <c r="N198" s="223"/>
      <c r="O198" s="223"/>
      <c r="P198" s="223"/>
      <c r="Q198" s="223"/>
      <c r="R198" s="223"/>
      <c r="S198" s="223"/>
      <c r="T198" s="22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18" t="s">
        <v>152</v>
      </c>
      <c r="AU198" s="218" t="s">
        <v>90</v>
      </c>
      <c r="AV198" s="14" t="s">
        <v>90</v>
      </c>
      <c r="AW198" s="14" t="s">
        <v>36</v>
      </c>
      <c r="AX198" s="14" t="s">
        <v>81</v>
      </c>
      <c r="AY198" s="218" t="s">
        <v>140</v>
      </c>
    </row>
    <row r="199" s="13" customFormat="1">
      <c r="A199" s="13"/>
      <c r="B199" s="210"/>
      <c r="C199" s="13"/>
      <c r="D199" s="205" t="s">
        <v>152</v>
      </c>
      <c r="E199" s="211" t="s">
        <v>1</v>
      </c>
      <c r="F199" s="212" t="s">
        <v>250</v>
      </c>
      <c r="G199" s="13"/>
      <c r="H199" s="211" t="s">
        <v>1</v>
      </c>
      <c r="I199" s="213"/>
      <c r="J199" s="13"/>
      <c r="K199" s="13"/>
      <c r="L199" s="210"/>
      <c r="M199" s="214"/>
      <c r="N199" s="215"/>
      <c r="O199" s="215"/>
      <c r="P199" s="215"/>
      <c r="Q199" s="215"/>
      <c r="R199" s="215"/>
      <c r="S199" s="215"/>
      <c r="T199" s="21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11" t="s">
        <v>152</v>
      </c>
      <c r="AU199" s="211" t="s">
        <v>90</v>
      </c>
      <c r="AV199" s="13" t="s">
        <v>88</v>
      </c>
      <c r="AW199" s="13" t="s">
        <v>36</v>
      </c>
      <c r="AX199" s="13" t="s">
        <v>81</v>
      </c>
      <c r="AY199" s="211" t="s">
        <v>140</v>
      </c>
    </row>
    <row r="200" s="14" customFormat="1">
      <c r="A200" s="14"/>
      <c r="B200" s="217"/>
      <c r="C200" s="14"/>
      <c r="D200" s="205" t="s">
        <v>152</v>
      </c>
      <c r="E200" s="218" t="s">
        <v>1</v>
      </c>
      <c r="F200" s="219" t="s">
        <v>307</v>
      </c>
      <c r="G200" s="14"/>
      <c r="H200" s="220">
        <v>2.2000000000000002</v>
      </c>
      <c r="I200" s="221"/>
      <c r="J200" s="14"/>
      <c r="K200" s="14"/>
      <c r="L200" s="217"/>
      <c r="M200" s="222"/>
      <c r="N200" s="223"/>
      <c r="O200" s="223"/>
      <c r="P200" s="223"/>
      <c r="Q200" s="223"/>
      <c r="R200" s="223"/>
      <c r="S200" s="223"/>
      <c r="T200" s="22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18" t="s">
        <v>152</v>
      </c>
      <c r="AU200" s="218" t="s">
        <v>90</v>
      </c>
      <c r="AV200" s="14" t="s">
        <v>90</v>
      </c>
      <c r="AW200" s="14" t="s">
        <v>36</v>
      </c>
      <c r="AX200" s="14" t="s">
        <v>81</v>
      </c>
      <c r="AY200" s="218" t="s">
        <v>140</v>
      </c>
    </row>
    <row r="201" s="15" customFormat="1">
      <c r="A201" s="15"/>
      <c r="B201" s="226"/>
      <c r="C201" s="15"/>
      <c r="D201" s="205" t="s">
        <v>152</v>
      </c>
      <c r="E201" s="227" t="s">
        <v>1</v>
      </c>
      <c r="F201" s="228" t="s">
        <v>201</v>
      </c>
      <c r="G201" s="15"/>
      <c r="H201" s="229">
        <v>2.5</v>
      </c>
      <c r="I201" s="230"/>
      <c r="J201" s="15"/>
      <c r="K201" s="15"/>
      <c r="L201" s="226"/>
      <c r="M201" s="231"/>
      <c r="N201" s="232"/>
      <c r="O201" s="232"/>
      <c r="P201" s="232"/>
      <c r="Q201" s="232"/>
      <c r="R201" s="232"/>
      <c r="S201" s="232"/>
      <c r="T201" s="23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27" t="s">
        <v>152</v>
      </c>
      <c r="AU201" s="227" t="s">
        <v>90</v>
      </c>
      <c r="AV201" s="15" t="s">
        <v>148</v>
      </c>
      <c r="AW201" s="15" t="s">
        <v>36</v>
      </c>
      <c r="AX201" s="15" t="s">
        <v>88</v>
      </c>
      <c r="AY201" s="227" t="s">
        <v>140</v>
      </c>
    </row>
    <row r="202" s="2" customFormat="1" ht="24.15" customHeight="1">
      <c r="A202" s="40"/>
      <c r="B202" s="192"/>
      <c r="C202" s="193" t="s">
        <v>308</v>
      </c>
      <c r="D202" s="193" t="s">
        <v>143</v>
      </c>
      <c r="E202" s="194" t="s">
        <v>309</v>
      </c>
      <c r="F202" s="195" t="s">
        <v>310</v>
      </c>
      <c r="G202" s="196" t="s">
        <v>146</v>
      </c>
      <c r="H202" s="197">
        <v>12.821</v>
      </c>
      <c r="I202" s="198"/>
      <c r="J202" s="199">
        <f>ROUND(I202*H202,2)</f>
        <v>0</v>
      </c>
      <c r="K202" s="195" t="s">
        <v>245</v>
      </c>
      <c r="L202" s="41"/>
      <c r="M202" s="200" t="s">
        <v>1</v>
      </c>
      <c r="N202" s="201" t="s">
        <v>46</v>
      </c>
      <c r="O202" s="79"/>
      <c r="P202" s="202">
        <f>O202*H202</f>
        <v>0</v>
      </c>
      <c r="Q202" s="202">
        <v>0</v>
      </c>
      <c r="R202" s="202">
        <f>Q202*H202</f>
        <v>0</v>
      </c>
      <c r="S202" s="202">
        <v>0</v>
      </c>
      <c r="T202" s="203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04" t="s">
        <v>148</v>
      </c>
      <c r="AT202" s="204" t="s">
        <v>143</v>
      </c>
      <c r="AU202" s="204" t="s">
        <v>90</v>
      </c>
      <c r="AY202" s="19" t="s">
        <v>140</v>
      </c>
      <c r="BE202" s="135">
        <f>IF(N202="základní",J202,0)</f>
        <v>0</v>
      </c>
      <c r="BF202" s="135">
        <f>IF(N202="snížená",J202,0)</f>
        <v>0</v>
      </c>
      <c r="BG202" s="135">
        <f>IF(N202="zákl. přenesená",J202,0)</f>
        <v>0</v>
      </c>
      <c r="BH202" s="135">
        <f>IF(N202="sníž. přenesená",J202,0)</f>
        <v>0</v>
      </c>
      <c r="BI202" s="135">
        <f>IF(N202="nulová",J202,0)</f>
        <v>0</v>
      </c>
      <c r="BJ202" s="19" t="s">
        <v>88</v>
      </c>
      <c r="BK202" s="135">
        <f>ROUND(I202*H202,2)</f>
        <v>0</v>
      </c>
      <c r="BL202" s="19" t="s">
        <v>148</v>
      </c>
      <c r="BM202" s="204" t="s">
        <v>311</v>
      </c>
    </row>
    <row r="203" s="2" customFormat="1">
      <c r="A203" s="40"/>
      <c r="B203" s="41"/>
      <c r="C203" s="40"/>
      <c r="D203" s="205" t="s">
        <v>150</v>
      </c>
      <c r="E203" s="40"/>
      <c r="F203" s="206" t="s">
        <v>312</v>
      </c>
      <c r="G203" s="40"/>
      <c r="H203" s="40"/>
      <c r="I203" s="207"/>
      <c r="J203" s="40"/>
      <c r="K203" s="40"/>
      <c r="L203" s="41"/>
      <c r="M203" s="208"/>
      <c r="N203" s="209"/>
      <c r="O203" s="79"/>
      <c r="P203" s="79"/>
      <c r="Q203" s="79"/>
      <c r="R203" s="79"/>
      <c r="S203" s="79"/>
      <c r="T203" s="8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150</v>
      </c>
      <c r="AU203" s="19" t="s">
        <v>90</v>
      </c>
    </row>
    <row r="204" s="13" customFormat="1">
      <c r="A204" s="13"/>
      <c r="B204" s="210"/>
      <c r="C204" s="13"/>
      <c r="D204" s="205" t="s">
        <v>152</v>
      </c>
      <c r="E204" s="211" t="s">
        <v>1</v>
      </c>
      <c r="F204" s="212" t="s">
        <v>313</v>
      </c>
      <c r="G204" s="13"/>
      <c r="H204" s="211" t="s">
        <v>1</v>
      </c>
      <c r="I204" s="213"/>
      <c r="J204" s="13"/>
      <c r="K204" s="13"/>
      <c r="L204" s="210"/>
      <c r="M204" s="214"/>
      <c r="N204" s="215"/>
      <c r="O204" s="215"/>
      <c r="P204" s="215"/>
      <c r="Q204" s="215"/>
      <c r="R204" s="215"/>
      <c r="S204" s="215"/>
      <c r="T204" s="21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11" t="s">
        <v>152</v>
      </c>
      <c r="AU204" s="211" t="s">
        <v>90</v>
      </c>
      <c r="AV204" s="13" t="s">
        <v>88</v>
      </c>
      <c r="AW204" s="13" t="s">
        <v>36</v>
      </c>
      <c r="AX204" s="13" t="s">
        <v>81</v>
      </c>
      <c r="AY204" s="211" t="s">
        <v>140</v>
      </c>
    </row>
    <row r="205" s="13" customFormat="1">
      <c r="A205" s="13"/>
      <c r="B205" s="210"/>
      <c r="C205" s="13"/>
      <c r="D205" s="205" t="s">
        <v>152</v>
      </c>
      <c r="E205" s="211" t="s">
        <v>1</v>
      </c>
      <c r="F205" s="212" t="s">
        <v>248</v>
      </c>
      <c r="G205" s="13"/>
      <c r="H205" s="211" t="s">
        <v>1</v>
      </c>
      <c r="I205" s="213"/>
      <c r="J205" s="13"/>
      <c r="K205" s="13"/>
      <c r="L205" s="210"/>
      <c r="M205" s="214"/>
      <c r="N205" s="215"/>
      <c r="O205" s="215"/>
      <c r="P205" s="215"/>
      <c r="Q205" s="215"/>
      <c r="R205" s="215"/>
      <c r="S205" s="215"/>
      <c r="T205" s="21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11" t="s">
        <v>152</v>
      </c>
      <c r="AU205" s="211" t="s">
        <v>90</v>
      </c>
      <c r="AV205" s="13" t="s">
        <v>88</v>
      </c>
      <c r="AW205" s="13" t="s">
        <v>36</v>
      </c>
      <c r="AX205" s="13" t="s">
        <v>81</v>
      </c>
      <c r="AY205" s="211" t="s">
        <v>140</v>
      </c>
    </row>
    <row r="206" s="14" customFormat="1">
      <c r="A206" s="14"/>
      <c r="B206" s="217"/>
      <c r="C206" s="14"/>
      <c r="D206" s="205" t="s">
        <v>152</v>
      </c>
      <c r="E206" s="218" t="s">
        <v>1</v>
      </c>
      <c r="F206" s="219" t="s">
        <v>314</v>
      </c>
      <c r="G206" s="14"/>
      <c r="H206" s="220">
        <v>6.633</v>
      </c>
      <c r="I206" s="221"/>
      <c r="J206" s="14"/>
      <c r="K206" s="14"/>
      <c r="L206" s="217"/>
      <c r="M206" s="222"/>
      <c r="N206" s="223"/>
      <c r="O206" s="223"/>
      <c r="P206" s="223"/>
      <c r="Q206" s="223"/>
      <c r="R206" s="223"/>
      <c r="S206" s="223"/>
      <c r="T206" s="22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18" t="s">
        <v>152</v>
      </c>
      <c r="AU206" s="218" t="s">
        <v>90</v>
      </c>
      <c r="AV206" s="14" t="s">
        <v>90</v>
      </c>
      <c r="AW206" s="14" t="s">
        <v>36</v>
      </c>
      <c r="AX206" s="14" t="s">
        <v>81</v>
      </c>
      <c r="AY206" s="218" t="s">
        <v>140</v>
      </c>
    </row>
    <row r="207" s="13" customFormat="1">
      <c r="A207" s="13"/>
      <c r="B207" s="210"/>
      <c r="C207" s="13"/>
      <c r="D207" s="205" t="s">
        <v>152</v>
      </c>
      <c r="E207" s="211" t="s">
        <v>1</v>
      </c>
      <c r="F207" s="212" t="s">
        <v>250</v>
      </c>
      <c r="G207" s="13"/>
      <c r="H207" s="211" t="s">
        <v>1</v>
      </c>
      <c r="I207" s="213"/>
      <c r="J207" s="13"/>
      <c r="K207" s="13"/>
      <c r="L207" s="210"/>
      <c r="M207" s="214"/>
      <c r="N207" s="215"/>
      <c r="O207" s="215"/>
      <c r="P207" s="215"/>
      <c r="Q207" s="215"/>
      <c r="R207" s="215"/>
      <c r="S207" s="215"/>
      <c r="T207" s="21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11" t="s">
        <v>152</v>
      </c>
      <c r="AU207" s="211" t="s">
        <v>90</v>
      </c>
      <c r="AV207" s="13" t="s">
        <v>88</v>
      </c>
      <c r="AW207" s="13" t="s">
        <v>36</v>
      </c>
      <c r="AX207" s="13" t="s">
        <v>81</v>
      </c>
      <c r="AY207" s="211" t="s">
        <v>140</v>
      </c>
    </row>
    <row r="208" s="14" customFormat="1">
      <c r="A208" s="14"/>
      <c r="B208" s="217"/>
      <c r="C208" s="14"/>
      <c r="D208" s="205" t="s">
        <v>152</v>
      </c>
      <c r="E208" s="218" t="s">
        <v>1</v>
      </c>
      <c r="F208" s="219" t="s">
        <v>315</v>
      </c>
      <c r="G208" s="14"/>
      <c r="H208" s="220">
        <v>6.1879999999999997</v>
      </c>
      <c r="I208" s="221"/>
      <c r="J208" s="14"/>
      <c r="K208" s="14"/>
      <c r="L208" s="217"/>
      <c r="M208" s="222"/>
      <c r="N208" s="223"/>
      <c r="O208" s="223"/>
      <c r="P208" s="223"/>
      <c r="Q208" s="223"/>
      <c r="R208" s="223"/>
      <c r="S208" s="223"/>
      <c r="T208" s="22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18" t="s">
        <v>152</v>
      </c>
      <c r="AU208" s="218" t="s">
        <v>90</v>
      </c>
      <c r="AV208" s="14" t="s">
        <v>90</v>
      </c>
      <c r="AW208" s="14" t="s">
        <v>36</v>
      </c>
      <c r="AX208" s="14" t="s">
        <v>81</v>
      </c>
      <c r="AY208" s="218" t="s">
        <v>140</v>
      </c>
    </row>
    <row r="209" s="16" customFormat="1">
      <c r="A209" s="16"/>
      <c r="B209" s="237"/>
      <c r="C209" s="16"/>
      <c r="D209" s="205" t="s">
        <v>152</v>
      </c>
      <c r="E209" s="238" t="s">
        <v>1</v>
      </c>
      <c r="F209" s="239" t="s">
        <v>294</v>
      </c>
      <c r="G209" s="16"/>
      <c r="H209" s="240">
        <v>12.821</v>
      </c>
      <c r="I209" s="241"/>
      <c r="J209" s="16"/>
      <c r="K209" s="16"/>
      <c r="L209" s="237"/>
      <c r="M209" s="242"/>
      <c r="N209" s="243"/>
      <c r="O209" s="243"/>
      <c r="P209" s="243"/>
      <c r="Q209" s="243"/>
      <c r="R209" s="243"/>
      <c r="S209" s="243"/>
      <c r="T209" s="244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38" t="s">
        <v>152</v>
      </c>
      <c r="AU209" s="238" t="s">
        <v>90</v>
      </c>
      <c r="AV209" s="16" t="s">
        <v>258</v>
      </c>
      <c r="AW209" s="16" t="s">
        <v>36</v>
      </c>
      <c r="AX209" s="16" t="s">
        <v>81</v>
      </c>
      <c r="AY209" s="238" t="s">
        <v>140</v>
      </c>
    </row>
    <row r="210" s="15" customFormat="1">
      <c r="A210" s="15"/>
      <c r="B210" s="226"/>
      <c r="C210" s="15"/>
      <c r="D210" s="205" t="s">
        <v>152</v>
      </c>
      <c r="E210" s="227" t="s">
        <v>1</v>
      </c>
      <c r="F210" s="228" t="s">
        <v>201</v>
      </c>
      <c r="G210" s="15"/>
      <c r="H210" s="229">
        <v>12.821</v>
      </c>
      <c r="I210" s="230"/>
      <c r="J210" s="15"/>
      <c r="K210" s="15"/>
      <c r="L210" s="226"/>
      <c r="M210" s="231"/>
      <c r="N210" s="232"/>
      <c r="O210" s="232"/>
      <c r="P210" s="232"/>
      <c r="Q210" s="232"/>
      <c r="R210" s="232"/>
      <c r="S210" s="232"/>
      <c r="T210" s="233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27" t="s">
        <v>152</v>
      </c>
      <c r="AU210" s="227" t="s">
        <v>90</v>
      </c>
      <c r="AV210" s="15" t="s">
        <v>148</v>
      </c>
      <c r="AW210" s="15" t="s">
        <v>36</v>
      </c>
      <c r="AX210" s="15" t="s">
        <v>88</v>
      </c>
      <c r="AY210" s="227" t="s">
        <v>140</v>
      </c>
    </row>
    <row r="211" s="2" customFormat="1" ht="21.75" customHeight="1">
      <c r="A211" s="40"/>
      <c r="B211" s="192"/>
      <c r="C211" s="193" t="s">
        <v>282</v>
      </c>
      <c r="D211" s="193" t="s">
        <v>143</v>
      </c>
      <c r="E211" s="194" t="s">
        <v>316</v>
      </c>
      <c r="F211" s="195" t="s">
        <v>317</v>
      </c>
      <c r="G211" s="196" t="s">
        <v>146</v>
      </c>
      <c r="H211" s="197">
        <v>69.466999999999999</v>
      </c>
      <c r="I211" s="198"/>
      <c r="J211" s="199">
        <f>ROUND(I211*H211,2)</f>
        <v>0</v>
      </c>
      <c r="K211" s="195" t="s">
        <v>245</v>
      </c>
      <c r="L211" s="41"/>
      <c r="M211" s="200" t="s">
        <v>1</v>
      </c>
      <c r="N211" s="201" t="s">
        <v>46</v>
      </c>
      <c r="O211" s="79"/>
      <c r="P211" s="202">
        <f>O211*H211</f>
        <v>0</v>
      </c>
      <c r="Q211" s="202">
        <v>0</v>
      </c>
      <c r="R211" s="202">
        <f>Q211*H211</f>
        <v>0</v>
      </c>
      <c r="S211" s="202">
        <v>0</v>
      </c>
      <c r="T211" s="203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04" t="s">
        <v>148</v>
      </c>
      <c r="AT211" s="204" t="s">
        <v>143</v>
      </c>
      <c r="AU211" s="204" t="s">
        <v>90</v>
      </c>
      <c r="AY211" s="19" t="s">
        <v>140</v>
      </c>
      <c r="BE211" s="135">
        <f>IF(N211="základní",J211,0)</f>
        <v>0</v>
      </c>
      <c r="BF211" s="135">
        <f>IF(N211="snížená",J211,0)</f>
        <v>0</v>
      </c>
      <c r="BG211" s="135">
        <f>IF(N211="zákl. přenesená",J211,0)</f>
        <v>0</v>
      </c>
      <c r="BH211" s="135">
        <f>IF(N211="sníž. přenesená",J211,0)</f>
        <v>0</v>
      </c>
      <c r="BI211" s="135">
        <f>IF(N211="nulová",J211,0)</f>
        <v>0</v>
      </c>
      <c r="BJ211" s="19" t="s">
        <v>88</v>
      </c>
      <c r="BK211" s="135">
        <f>ROUND(I211*H211,2)</f>
        <v>0</v>
      </c>
      <c r="BL211" s="19" t="s">
        <v>148</v>
      </c>
      <c r="BM211" s="204" t="s">
        <v>318</v>
      </c>
    </row>
    <row r="212" s="2" customFormat="1">
      <c r="A212" s="40"/>
      <c r="B212" s="41"/>
      <c r="C212" s="40"/>
      <c r="D212" s="205" t="s">
        <v>150</v>
      </c>
      <c r="E212" s="40"/>
      <c r="F212" s="206" t="s">
        <v>319</v>
      </c>
      <c r="G212" s="40"/>
      <c r="H212" s="40"/>
      <c r="I212" s="207"/>
      <c r="J212" s="40"/>
      <c r="K212" s="40"/>
      <c r="L212" s="41"/>
      <c r="M212" s="208"/>
      <c r="N212" s="209"/>
      <c r="O212" s="79"/>
      <c r="P212" s="79"/>
      <c r="Q212" s="79"/>
      <c r="R212" s="79"/>
      <c r="S212" s="79"/>
      <c r="T212" s="80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150</v>
      </c>
      <c r="AU212" s="19" t="s">
        <v>90</v>
      </c>
    </row>
    <row r="213" s="13" customFormat="1">
      <c r="A213" s="13"/>
      <c r="B213" s="210"/>
      <c r="C213" s="13"/>
      <c r="D213" s="205" t="s">
        <v>152</v>
      </c>
      <c r="E213" s="211" t="s">
        <v>1</v>
      </c>
      <c r="F213" s="212" t="s">
        <v>320</v>
      </c>
      <c r="G213" s="13"/>
      <c r="H213" s="211" t="s">
        <v>1</v>
      </c>
      <c r="I213" s="213"/>
      <c r="J213" s="13"/>
      <c r="K213" s="13"/>
      <c r="L213" s="210"/>
      <c r="M213" s="214"/>
      <c r="N213" s="215"/>
      <c r="O213" s="215"/>
      <c r="P213" s="215"/>
      <c r="Q213" s="215"/>
      <c r="R213" s="215"/>
      <c r="S213" s="215"/>
      <c r="T213" s="21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11" t="s">
        <v>152</v>
      </c>
      <c r="AU213" s="211" t="s">
        <v>90</v>
      </c>
      <c r="AV213" s="13" t="s">
        <v>88</v>
      </c>
      <c r="AW213" s="13" t="s">
        <v>36</v>
      </c>
      <c r="AX213" s="13" t="s">
        <v>81</v>
      </c>
      <c r="AY213" s="211" t="s">
        <v>140</v>
      </c>
    </row>
    <row r="214" s="14" customFormat="1">
      <c r="A214" s="14"/>
      <c r="B214" s="217"/>
      <c r="C214" s="14"/>
      <c r="D214" s="205" t="s">
        <v>152</v>
      </c>
      <c r="E214" s="218" t="s">
        <v>1</v>
      </c>
      <c r="F214" s="219" t="s">
        <v>321</v>
      </c>
      <c r="G214" s="14"/>
      <c r="H214" s="220">
        <v>56.646000000000001</v>
      </c>
      <c r="I214" s="221"/>
      <c r="J214" s="14"/>
      <c r="K214" s="14"/>
      <c r="L214" s="217"/>
      <c r="M214" s="222"/>
      <c r="N214" s="223"/>
      <c r="O214" s="223"/>
      <c r="P214" s="223"/>
      <c r="Q214" s="223"/>
      <c r="R214" s="223"/>
      <c r="S214" s="223"/>
      <c r="T214" s="22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18" t="s">
        <v>152</v>
      </c>
      <c r="AU214" s="218" t="s">
        <v>90</v>
      </c>
      <c r="AV214" s="14" t="s">
        <v>90</v>
      </c>
      <c r="AW214" s="14" t="s">
        <v>36</v>
      </c>
      <c r="AX214" s="14" t="s">
        <v>81</v>
      </c>
      <c r="AY214" s="218" t="s">
        <v>140</v>
      </c>
    </row>
    <row r="215" s="13" customFormat="1">
      <c r="A215" s="13"/>
      <c r="B215" s="210"/>
      <c r="C215" s="13"/>
      <c r="D215" s="205" t="s">
        <v>152</v>
      </c>
      <c r="E215" s="211" t="s">
        <v>1</v>
      </c>
      <c r="F215" s="212" t="s">
        <v>322</v>
      </c>
      <c r="G215" s="13"/>
      <c r="H215" s="211" t="s">
        <v>1</v>
      </c>
      <c r="I215" s="213"/>
      <c r="J215" s="13"/>
      <c r="K215" s="13"/>
      <c r="L215" s="210"/>
      <c r="M215" s="214"/>
      <c r="N215" s="215"/>
      <c r="O215" s="215"/>
      <c r="P215" s="215"/>
      <c r="Q215" s="215"/>
      <c r="R215" s="215"/>
      <c r="S215" s="215"/>
      <c r="T215" s="21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11" t="s">
        <v>152</v>
      </c>
      <c r="AU215" s="211" t="s">
        <v>90</v>
      </c>
      <c r="AV215" s="13" t="s">
        <v>88</v>
      </c>
      <c r="AW215" s="13" t="s">
        <v>36</v>
      </c>
      <c r="AX215" s="13" t="s">
        <v>81</v>
      </c>
      <c r="AY215" s="211" t="s">
        <v>140</v>
      </c>
    </row>
    <row r="216" s="14" customFormat="1">
      <c r="A216" s="14"/>
      <c r="B216" s="217"/>
      <c r="C216" s="14"/>
      <c r="D216" s="205" t="s">
        <v>152</v>
      </c>
      <c r="E216" s="218" t="s">
        <v>1</v>
      </c>
      <c r="F216" s="219" t="s">
        <v>323</v>
      </c>
      <c r="G216" s="14"/>
      <c r="H216" s="220">
        <v>12.821</v>
      </c>
      <c r="I216" s="221"/>
      <c r="J216" s="14"/>
      <c r="K216" s="14"/>
      <c r="L216" s="217"/>
      <c r="M216" s="222"/>
      <c r="N216" s="223"/>
      <c r="O216" s="223"/>
      <c r="P216" s="223"/>
      <c r="Q216" s="223"/>
      <c r="R216" s="223"/>
      <c r="S216" s="223"/>
      <c r="T216" s="22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18" t="s">
        <v>152</v>
      </c>
      <c r="AU216" s="218" t="s">
        <v>90</v>
      </c>
      <c r="AV216" s="14" t="s">
        <v>90</v>
      </c>
      <c r="AW216" s="14" t="s">
        <v>36</v>
      </c>
      <c r="AX216" s="14" t="s">
        <v>81</v>
      </c>
      <c r="AY216" s="218" t="s">
        <v>140</v>
      </c>
    </row>
    <row r="217" s="15" customFormat="1">
      <c r="A217" s="15"/>
      <c r="B217" s="226"/>
      <c r="C217" s="15"/>
      <c r="D217" s="205" t="s">
        <v>152</v>
      </c>
      <c r="E217" s="227" t="s">
        <v>1</v>
      </c>
      <c r="F217" s="228" t="s">
        <v>201</v>
      </c>
      <c r="G217" s="15"/>
      <c r="H217" s="229">
        <v>69.466999999999999</v>
      </c>
      <c r="I217" s="230"/>
      <c r="J217" s="15"/>
      <c r="K217" s="15"/>
      <c r="L217" s="226"/>
      <c r="M217" s="231"/>
      <c r="N217" s="232"/>
      <c r="O217" s="232"/>
      <c r="P217" s="232"/>
      <c r="Q217" s="232"/>
      <c r="R217" s="232"/>
      <c r="S217" s="232"/>
      <c r="T217" s="23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27" t="s">
        <v>152</v>
      </c>
      <c r="AU217" s="227" t="s">
        <v>90</v>
      </c>
      <c r="AV217" s="15" t="s">
        <v>148</v>
      </c>
      <c r="AW217" s="15" t="s">
        <v>36</v>
      </c>
      <c r="AX217" s="15" t="s">
        <v>88</v>
      </c>
      <c r="AY217" s="227" t="s">
        <v>140</v>
      </c>
    </row>
    <row r="218" s="2" customFormat="1" ht="24.15" customHeight="1">
      <c r="A218" s="40"/>
      <c r="B218" s="192"/>
      <c r="C218" s="193" t="s">
        <v>8</v>
      </c>
      <c r="D218" s="193" t="s">
        <v>143</v>
      </c>
      <c r="E218" s="194" t="s">
        <v>324</v>
      </c>
      <c r="F218" s="195" t="s">
        <v>325</v>
      </c>
      <c r="G218" s="196" t="s">
        <v>146</v>
      </c>
      <c r="H218" s="197">
        <v>694.66999999999996</v>
      </c>
      <c r="I218" s="198"/>
      <c r="J218" s="199">
        <f>ROUND(I218*H218,2)</f>
        <v>0</v>
      </c>
      <c r="K218" s="195" t="s">
        <v>245</v>
      </c>
      <c r="L218" s="41"/>
      <c r="M218" s="200" t="s">
        <v>1</v>
      </c>
      <c r="N218" s="201" t="s">
        <v>46</v>
      </c>
      <c r="O218" s="79"/>
      <c r="P218" s="202">
        <f>O218*H218</f>
        <v>0</v>
      </c>
      <c r="Q218" s="202">
        <v>0</v>
      </c>
      <c r="R218" s="202">
        <f>Q218*H218</f>
        <v>0</v>
      </c>
      <c r="S218" s="202">
        <v>0</v>
      </c>
      <c r="T218" s="203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04" t="s">
        <v>148</v>
      </c>
      <c r="AT218" s="204" t="s">
        <v>143</v>
      </c>
      <c r="AU218" s="204" t="s">
        <v>90</v>
      </c>
      <c r="AY218" s="19" t="s">
        <v>140</v>
      </c>
      <c r="BE218" s="135">
        <f>IF(N218="základní",J218,0)</f>
        <v>0</v>
      </c>
      <c r="BF218" s="135">
        <f>IF(N218="snížená",J218,0)</f>
        <v>0</v>
      </c>
      <c r="BG218" s="135">
        <f>IF(N218="zákl. přenesená",J218,0)</f>
        <v>0</v>
      </c>
      <c r="BH218" s="135">
        <f>IF(N218="sníž. přenesená",J218,0)</f>
        <v>0</v>
      </c>
      <c r="BI218" s="135">
        <f>IF(N218="nulová",J218,0)</f>
        <v>0</v>
      </c>
      <c r="BJ218" s="19" t="s">
        <v>88</v>
      </c>
      <c r="BK218" s="135">
        <f>ROUND(I218*H218,2)</f>
        <v>0</v>
      </c>
      <c r="BL218" s="19" t="s">
        <v>148</v>
      </c>
      <c r="BM218" s="204" t="s">
        <v>326</v>
      </c>
    </row>
    <row r="219" s="2" customFormat="1">
      <c r="A219" s="40"/>
      <c r="B219" s="41"/>
      <c r="C219" s="40"/>
      <c r="D219" s="205" t="s">
        <v>150</v>
      </c>
      <c r="E219" s="40"/>
      <c r="F219" s="206" t="s">
        <v>327</v>
      </c>
      <c r="G219" s="40"/>
      <c r="H219" s="40"/>
      <c r="I219" s="207"/>
      <c r="J219" s="40"/>
      <c r="K219" s="40"/>
      <c r="L219" s="41"/>
      <c r="M219" s="208"/>
      <c r="N219" s="209"/>
      <c r="O219" s="79"/>
      <c r="P219" s="79"/>
      <c r="Q219" s="79"/>
      <c r="R219" s="79"/>
      <c r="S219" s="79"/>
      <c r="T219" s="80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150</v>
      </c>
      <c r="AU219" s="19" t="s">
        <v>90</v>
      </c>
    </row>
    <row r="220" s="13" customFormat="1">
      <c r="A220" s="13"/>
      <c r="B220" s="210"/>
      <c r="C220" s="13"/>
      <c r="D220" s="205" t="s">
        <v>152</v>
      </c>
      <c r="E220" s="211" t="s">
        <v>1</v>
      </c>
      <c r="F220" s="212" t="s">
        <v>328</v>
      </c>
      <c r="G220" s="13"/>
      <c r="H220" s="211" t="s">
        <v>1</v>
      </c>
      <c r="I220" s="213"/>
      <c r="J220" s="13"/>
      <c r="K220" s="13"/>
      <c r="L220" s="210"/>
      <c r="M220" s="214"/>
      <c r="N220" s="215"/>
      <c r="O220" s="215"/>
      <c r="P220" s="215"/>
      <c r="Q220" s="215"/>
      <c r="R220" s="215"/>
      <c r="S220" s="215"/>
      <c r="T220" s="21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11" t="s">
        <v>152</v>
      </c>
      <c r="AU220" s="211" t="s">
        <v>90</v>
      </c>
      <c r="AV220" s="13" t="s">
        <v>88</v>
      </c>
      <c r="AW220" s="13" t="s">
        <v>36</v>
      </c>
      <c r="AX220" s="13" t="s">
        <v>81</v>
      </c>
      <c r="AY220" s="211" t="s">
        <v>140</v>
      </c>
    </row>
    <row r="221" s="13" customFormat="1">
      <c r="A221" s="13"/>
      <c r="B221" s="210"/>
      <c r="C221" s="13"/>
      <c r="D221" s="205" t="s">
        <v>152</v>
      </c>
      <c r="E221" s="211" t="s">
        <v>1</v>
      </c>
      <c r="F221" s="212" t="s">
        <v>320</v>
      </c>
      <c r="G221" s="13"/>
      <c r="H221" s="211" t="s">
        <v>1</v>
      </c>
      <c r="I221" s="213"/>
      <c r="J221" s="13"/>
      <c r="K221" s="13"/>
      <c r="L221" s="210"/>
      <c r="M221" s="214"/>
      <c r="N221" s="215"/>
      <c r="O221" s="215"/>
      <c r="P221" s="215"/>
      <c r="Q221" s="215"/>
      <c r="R221" s="215"/>
      <c r="S221" s="215"/>
      <c r="T221" s="21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11" t="s">
        <v>152</v>
      </c>
      <c r="AU221" s="211" t="s">
        <v>90</v>
      </c>
      <c r="AV221" s="13" t="s">
        <v>88</v>
      </c>
      <c r="AW221" s="13" t="s">
        <v>36</v>
      </c>
      <c r="AX221" s="13" t="s">
        <v>81</v>
      </c>
      <c r="AY221" s="211" t="s">
        <v>140</v>
      </c>
    </row>
    <row r="222" s="14" customFormat="1">
      <c r="A222" s="14"/>
      <c r="B222" s="217"/>
      <c r="C222" s="14"/>
      <c r="D222" s="205" t="s">
        <v>152</v>
      </c>
      <c r="E222" s="218" t="s">
        <v>1</v>
      </c>
      <c r="F222" s="219" t="s">
        <v>329</v>
      </c>
      <c r="G222" s="14"/>
      <c r="H222" s="220">
        <v>566.46000000000004</v>
      </c>
      <c r="I222" s="221"/>
      <c r="J222" s="14"/>
      <c r="K222" s="14"/>
      <c r="L222" s="217"/>
      <c r="M222" s="222"/>
      <c r="N222" s="223"/>
      <c r="O222" s="223"/>
      <c r="P222" s="223"/>
      <c r="Q222" s="223"/>
      <c r="R222" s="223"/>
      <c r="S222" s="223"/>
      <c r="T222" s="22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18" t="s">
        <v>152</v>
      </c>
      <c r="AU222" s="218" t="s">
        <v>90</v>
      </c>
      <c r="AV222" s="14" t="s">
        <v>90</v>
      </c>
      <c r="AW222" s="14" t="s">
        <v>36</v>
      </c>
      <c r="AX222" s="14" t="s">
        <v>81</v>
      </c>
      <c r="AY222" s="218" t="s">
        <v>140</v>
      </c>
    </row>
    <row r="223" s="13" customFormat="1">
      <c r="A223" s="13"/>
      <c r="B223" s="210"/>
      <c r="C223" s="13"/>
      <c r="D223" s="205" t="s">
        <v>152</v>
      </c>
      <c r="E223" s="211" t="s">
        <v>1</v>
      </c>
      <c r="F223" s="212" t="s">
        <v>322</v>
      </c>
      <c r="G223" s="13"/>
      <c r="H223" s="211" t="s">
        <v>1</v>
      </c>
      <c r="I223" s="213"/>
      <c r="J223" s="13"/>
      <c r="K223" s="13"/>
      <c r="L223" s="210"/>
      <c r="M223" s="214"/>
      <c r="N223" s="215"/>
      <c r="O223" s="215"/>
      <c r="P223" s="215"/>
      <c r="Q223" s="215"/>
      <c r="R223" s="215"/>
      <c r="S223" s="215"/>
      <c r="T223" s="21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11" t="s">
        <v>152</v>
      </c>
      <c r="AU223" s="211" t="s">
        <v>90</v>
      </c>
      <c r="AV223" s="13" t="s">
        <v>88</v>
      </c>
      <c r="AW223" s="13" t="s">
        <v>36</v>
      </c>
      <c r="AX223" s="13" t="s">
        <v>81</v>
      </c>
      <c r="AY223" s="211" t="s">
        <v>140</v>
      </c>
    </row>
    <row r="224" s="14" customFormat="1">
      <c r="A224" s="14"/>
      <c r="B224" s="217"/>
      <c r="C224" s="14"/>
      <c r="D224" s="205" t="s">
        <v>152</v>
      </c>
      <c r="E224" s="218" t="s">
        <v>1</v>
      </c>
      <c r="F224" s="219" t="s">
        <v>330</v>
      </c>
      <c r="G224" s="14"/>
      <c r="H224" s="220">
        <v>128.21000000000001</v>
      </c>
      <c r="I224" s="221"/>
      <c r="J224" s="14"/>
      <c r="K224" s="14"/>
      <c r="L224" s="217"/>
      <c r="M224" s="222"/>
      <c r="N224" s="223"/>
      <c r="O224" s="223"/>
      <c r="P224" s="223"/>
      <c r="Q224" s="223"/>
      <c r="R224" s="223"/>
      <c r="S224" s="223"/>
      <c r="T224" s="22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18" t="s">
        <v>152</v>
      </c>
      <c r="AU224" s="218" t="s">
        <v>90</v>
      </c>
      <c r="AV224" s="14" t="s">
        <v>90</v>
      </c>
      <c r="AW224" s="14" t="s">
        <v>36</v>
      </c>
      <c r="AX224" s="14" t="s">
        <v>81</v>
      </c>
      <c r="AY224" s="218" t="s">
        <v>140</v>
      </c>
    </row>
    <row r="225" s="15" customFormat="1">
      <c r="A225" s="15"/>
      <c r="B225" s="226"/>
      <c r="C225" s="15"/>
      <c r="D225" s="205" t="s">
        <v>152</v>
      </c>
      <c r="E225" s="227" t="s">
        <v>1</v>
      </c>
      <c r="F225" s="228" t="s">
        <v>201</v>
      </c>
      <c r="G225" s="15"/>
      <c r="H225" s="229">
        <v>694.67000000000007</v>
      </c>
      <c r="I225" s="230"/>
      <c r="J225" s="15"/>
      <c r="K225" s="15"/>
      <c r="L225" s="226"/>
      <c r="M225" s="231"/>
      <c r="N225" s="232"/>
      <c r="O225" s="232"/>
      <c r="P225" s="232"/>
      <c r="Q225" s="232"/>
      <c r="R225" s="232"/>
      <c r="S225" s="232"/>
      <c r="T225" s="233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27" t="s">
        <v>152</v>
      </c>
      <c r="AU225" s="227" t="s">
        <v>90</v>
      </c>
      <c r="AV225" s="15" t="s">
        <v>148</v>
      </c>
      <c r="AW225" s="15" t="s">
        <v>36</v>
      </c>
      <c r="AX225" s="15" t="s">
        <v>88</v>
      </c>
      <c r="AY225" s="227" t="s">
        <v>140</v>
      </c>
    </row>
    <row r="226" s="2" customFormat="1" ht="16.5" customHeight="1">
      <c r="A226" s="40"/>
      <c r="B226" s="192"/>
      <c r="C226" s="193" t="s">
        <v>331</v>
      </c>
      <c r="D226" s="193" t="s">
        <v>143</v>
      </c>
      <c r="E226" s="194" t="s">
        <v>332</v>
      </c>
      <c r="F226" s="195" t="s">
        <v>333</v>
      </c>
      <c r="G226" s="196" t="s">
        <v>146</v>
      </c>
      <c r="H226" s="197">
        <v>69.466999999999999</v>
      </c>
      <c r="I226" s="198"/>
      <c r="J226" s="199">
        <f>ROUND(I226*H226,2)</f>
        <v>0</v>
      </c>
      <c r="K226" s="195" t="s">
        <v>245</v>
      </c>
      <c r="L226" s="41"/>
      <c r="M226" s="200" t="s">
        <v>1</v>
      </c>
      <c r="N226" s="201" t="s">
        <v>46</v>
      </c>
      <c r="O226" s="79"/>
      <c r="P226" s="202">
        <f>O226*H226</f>
        <v>0</v>
      </c>
      <c r="Q226" s="202">
        <v>0</v>
      </c>
      <c r="R226" s="202">
        <f>Q226*H226</f>
        <v>0</v>
      </c>
      <c r="S226" s="202">
        <v>0</v>
      </c>
      <c r="T226" s="203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04" t="s">
        <v>148</v>
      </c>
      <c r="AT226" s="204" t="s">
        <v>143</v>
      </c>
      <c r="AU226" s="204" t="s">
        <v>90</v>
      </c>
      <c r="AY226" s="19" t="s">
        <v>140</v>
      </c>
      <c r="BE226" s="135">
        <f>IF(N226="základní",J226,0)</f>
        <v>0</v>
      </c>
      <c r="BF226" s="135">
        <f>IF(N226="snížená",J226,0)</f>
        <v>0</v>
      </c>
      <c r="BG226" s="135">
        <f>IF(N226="zákl. přenesená",J226,0)</f>
        <v>0</v>
      </c>
      <c r="BH226" s="135">
        <f>IF(N226="sníž. přenesená",J226,0)</f>
        <v>0</v>
      </c>
      <c r="BI226" s="135">
        <f>IF(N226="nulová",J226,0)</f>
        <v>0</v>
      </c>
      <c r="BJ226" s="19" t="s">
        <v>88</v>
      </c>
      <c r="BK226" s="135">
        <f>ROUND(I226*H226,2)</f>
        <v>0</v>
      </c>
      <c r="BL226" s="19" t="s">
        <v>148</v>
      </c>
      <c r="BM226" s="204" t="s">
        <v>334</v>
      </c>
    </row>
    <row r="227" s="2" customFormat="1">
      <c r="A227" s="40"/>
      <c r="B227" s="41"/>
      <c r="C227" s="40"/>
      <c r="D227" s="205" t="s">
        <v>150</v>
      </c>
      <c r="E227" s="40"/>
      <c r="F227" s="206" t="s">
        <v>335</v>
      </c>
      <c r="G227" s="40"/>
      <c r="H227" s="40"/>
      <c r="I227" s="207"/>
      <c r="J227" s="40"/>
      <c r="K227" s="40"/>
      <c r="L227" s="41"/>
      <c r="M227" s="208"/>
      <c r="N227" s="209"/>
      <c r="O227" s="79"/>
      <c r="P227" s="79"/>
      <c r="Q227" s="79"/>
      <c r="R227" s="79"/>
      <c r="S227" s="79"/>
      <c r="T227" s="80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150</v>
      </c>
      <c r="AU227" s="19" t="s">
        <v>90</v>
      </c>
    </row>
    <row r="228" s="13" customFormat="1">
      <c r="A228" s="13"/>
      <c r="B228" s="210"/>
      <c r="C228" s="13"/>
      <c r="D228" s="205" t="s">
        <v>152</v>
      </c>
      <c r="E228" s="211" t="s">
        <v>1</v>
      </c>
      <c r="F228" s="212" t="s">
        <v>320</v>
      </c>
      <c r="G228" s="13"/>
      <c r="H228" s="211" t="s">
        <v>1</v>
      </c>
      <c r="I228" s="213"/>
      <c r="J228" s="13"/>
      <c r="K228" s="13"/>
      <c r="L228" s="210"/>
      <c r="M228" s="214"/>
      <c r="N228" s="215"/>
      <c r="O228" s="215"/>
      <c r="P228" s="215"/>
      <c r="Q228" s="215"/>
      <c r="R228" s="215"/>
      <c r="S228" s="215"/>
      <c r="T228" s="21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11" t="s">
        <v>152</v>
      </c>
      <c r="AU228" s="211" t="s">
        <v>90</v>
      </c>
      <c r="AV228" s="13" t="s">
        <v>88</v>
      </c>
      <c r="AW228" s="13" t="s">
        <v>36</v>
      </c>
      <c r="AX228" s="13" t="s">
        <v>81</v>
      </c>
      <c r="AY228" s="211" t="s">
        <v>140</v>
      </c>
    </row>
    <row r="229" s="14" customFormat="1">
      <c r="A229" s="14"/>
      <c r="B229" s="217"/>
      <c r="C229" s="14"/>
      <c r="D229" s="205" t="s">
        <v>152</v>
      </c>
      <c r="E229" s="218" t="s">
        <v>1</v>
      </c>
      <c r="F229" s="219" t="s">
        <v>321</v>
      </c>
      <c r="G229" s="14"/>
      <c r="H229" s="220">
        <v>56.646000000000001</v>
      </c>
      <c r="I229" s="221"/>
      <c r="J229" s="14"/>
      <c r="K229" s="14"/>
      <c r="L229" s="217"/>
      <c r="M229" s="222"/>
      <c r="N229" s="223"/>
      <c r="O229" s="223"/>
      <c r="P229" s="223"/>
      <c r="Q229" s="223"/>
      <c r="R229" s="223"/>
      <c r="S229" s="223"/>
      <c r="T229" s="22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18" t="s">
        <v>152</v>
      </c>
      <c r="AU229" s="218" t="s">
        <v>90</v>
      </c>
      <c r="AV229" s="14" t="s">
        <v>90</v>
      </c>
      <c r="AW229" s="14" t="s">
        <v>36</v>
      </c>
      <c r="AX229" s="14" t="s">
        <v>81</v>
      </c>
      <c r="AY229" s="218" t="s">
        <v>140</v>
      </c>
    </row>
    <row r="230" s="13" customFormat="1">
      <c r="A230" s="13"/>
      <c r="B230" s="210"/>
      <c r="C230" s="13"/>
      <c r="D230" s="205" t="s">
        <v>152</v>
      </c>
      <c r="E230" s="211" t="s">
        <v>1</v>
      </c>
      <c r="F230" s="212" t="s">
        <v>322</v>
      </c>
      <c r="G230" s="13"/>
      <c r="H230" s="211" t="s">
        <v>1</v>
      </c>
      <c r="I230" s="213"/>
      <c r="J230" s="13"/>
      <c r="K230" s="13"/>
      <c r="L230" s="210"/>
      <c r="M230" s="214"/>
      <c r="N230" s="215"/>
      <c r="O230" s="215"/>
      <c r="P230" s="215"/>
      <c r="Q230" s="215"/>
      <c r="R230" s="215"/>
      <c r="S230" s="215"/>
      <c r="T230" s="21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11" t="s">
        <v>152</v>
      </c>
      <c r="AU230" s="211" t="s">
        <v>90</v>
      </c>
      <c r="AV230" s="13" t="s">
        <v>88</v>
      </c>
      <c r="AW230" s="13" t="s">
        <v>36</v>
      </c>
      <c r="AX230" s="13" t="s">
        <v>81</v>
      </c>
      <c r="AY230" s="211" t="s">
        <v>140</v>
      </c>
    </row>
    <row r="231" s="14" customFormat="1">
      <c r="A231" s="14"/>
      <c r="B231" s="217"/>
      <c r="C231" s="14"/>
      <c r="D231" s="205" t="s">
        <v>152</v>
      </c>
      <c r="E231" s="218" t="s">
        <v>1</v>
      </c>
      <c r="F231" s="219" t="s">
        <v>323</v>
      </c>
      <c r="G231" s="14"/>
      <c r="H231" s="220">
        <v>12.821</v>
      </c>
      <c r="I231" s="221"/>
      <c r="J231" s="14"/>
      <c r="K231" s="14"/>
      <c r="L231" s="217"/>
      <c r="M231" s="222"/>
      <c r="N231" s="223"/>
      <c r="O231" s="223"/>
      <c r="P231" s="223"/>
      <c r="Q231" s="223"/>
      <c r="R231" s="223"/>
      <c r="S231" s="223"/>
      <c r="T231" s="22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18" t="s">
        <v>152</v>
      </c>
      <c r="AU231" s="218" t="s">
        <v>90</v>
      </c>
      <c r="AV231" s="14" t="s">
        <v>90</v>
      </c>
      <c r="AW231" s="14" t="s">
        <v>36</v>
      </c>
      <c r="AX231" s="14" t="s">
        <v>81</v>
      </c>
      <c r="AY231" s="218" t="s">
        <v>140</v>
      </c>
    </row>
    <row r="232" s="15" customFormat="1">
      <c r="A232" s="15"/>
      <c r="B232" s="226"/>
      <c r="C232" s="15"/>
      <c r="D232" s="205" t="s">
        <v>152</v>
      </c>
      <c r="E232" s="227" t="s">
        <v>1</v>
      </c>
      <c r="F232" s="228" t="s">
        <v>201</v>
      </c>
      <c r="G232" s="15"/>
      <c r="H232" s="229">
        <v>69.466999999999999</v>
      </c>
      <c r="I232" s="230"/>
      <c r="J232" s="15"/>
      <c r="K232" s="15"/>
      <c r="L232" s="226"/>
      <c r="M232" s="231"/>
      <c r="N232" s="232"/>
      <c r="O232" s="232"/>
      <c r="P232" s="232"/>
      <c r="Q232" s="232"/>
      <c r="R232" s="232"/>
      <c r="S232" s="232"/>
      <c r="T232" s="233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27" t="s">
        <v>152</v>
      </c>
      <c r="AU232" s="227" t="s">
        <v>90</v>
      </c>
      <c r="AV232" s="15" t="s">
        <v>148</v>
      </c>
      <c r="AW232" s="15" t="s">
        <v>36</v>
      </c>
      <c r="AX232" s="15" t="s">
        <v>88</v>
      </c>
      <c r="AY232" s="227" t="s">
        <v>140</v>
      </c>
    </row>
    <row r="233" s="2" customFormat="1" ht="16.5" customHeight="1">
      <c r="A233" s="40"/>
      <c r="B233" s="192"/>
      <c r="C233" s="193" t="s">
        <v>336</v>
      </c>
      <c r="D233" s="193" t="s">
        <v>143</v>
      </c>
      <c r="E233" s="194" t="s">
        <v>337</v>
      </c>
      <c r="F233" s="195" t="s">
        <v>338</v>
      </c>
      <c r="G233" s="196" t="s">
        <v>244</v>
      </c>
      <c r="H233" s="197">
        <v>163.80000000000001</v>
      </c>
      <c r="I233" s="198"/>
      <c r="J233" s="199">
        <f>ROUND(I233*H233,2)</f>
        <v>0</v>
      </c>
      <c r="K233" s="195" t="s">
        <v>245</v>
      </c>
      <c r="L233" s="41"/>
      <c r="M233" s="200" t="s">
        <v>1</v>
      </c>
      <c r="N233" s="201" t="s">
        <v>46</v>
      </c>
      <c r="O233" s="79"/>
      <c r="P233" s="202">
        <f>O233*H233</f>
        <v>0</v>
      </c>
      <c r="Q233" s="202">
        <v>0</v>
      </c>
      <c r="R233" s="202">
        <f>Q233*H233</f>
        <v>0</v>
      </c>
      <c r="S233" s="202">
        <v>0</v>
      </c>
      <c r="T233" s="203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04" t="s">
        <v>148</v>
      </c>
      <c r="AT233" s="204" t="s">
        <v>143</v>
      </c>
      <c r="AU233" s="204" t="s">
        <v>90</v>
      </c>
      <c r="AY233" s="19" t="s">
        <v>140</v>
      </c>
      <c r="BE233" s="135">
        <f>IF(N233="základní",J233,0)</f>
        <v>0</v>
      </c>
      <c r="BF233" s="135">
        <f>IF(N233="snížená",J233,0)</f>
        <v>0</v>
      </c>
      <c r="BG233" s="135">
        <f>IF(N233="zákl. přenesená",J233,0)</f>
        <v>0</v>
      </c>
      <c r="BH233" s="135">
        <f>IF(N233="sníž. přenesená",J233,0)</f>
        <v>0</v>
      </c>
      <c r="BI233" s="135">
        <f>IF(N233="nulová",J233,0)</f>
        <v>0</v>
      </c>
      <c r="BJ233" s="19" t="s">
        <v>88</v>
      </c>
      <c r="BK233" s="135">
        <f>ROUND(I233*H233,2)</f>
        <v>0</v>
      </c>
      <c r="BL233" s="19" t="s">
        <v>148</v>
      </c>
      <c r="BM233" s="204" t="s">
        <v>339</v>
      </c>
    </row>
    <row r="234" s="2" customFormat="1">
      <c r="A234" s="40"/>
      <c r="B234" s="41"/>
      <c r="C234" s="40"/>
      <c r="D234" s="205" t="s">
        <v>150</v>
      </c>
      <c r="E234" s="40"/>
      <c r="F234" s="206" t="s">
        <v>340</v>
      </c>
      <c r="G234" s="40"/>
      <c r="H234" s="40"/>
      <c r="I234" s="207"/>
      <c r="J234" s="40"/>
      <c r="K234" s="40"/>
      <c r="L234" s="41"/>
      <c r="M234" s="208"/>
      <c r="N234" s="209"/>
      <c r="O234" s="79"/>
      <c r="P234" s="79"/>
      <c r="Q234" s="79"/>
      <c r="R234" s="79"/>
      <c r="S234" s="79"/>
      <c r="T234" s="80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150</v>
      </c>
      <c r="AU234" s="19" t="s">
        <v>90</v>
      </c>
    </row>
    <row r="235" s="13" customFormat="1">
      <c r="A235" s="13"/>
      <c r="B235" s="210"/>
      <c r="C235" s="13"/>
      <c r="D235" s="205" t="s">
        <v>152</v>
      </c>
      <c r="E235" s="211" t="s">
        <v>1</v>
      </c>
      <c r="F235" s="212" t="s">
        <v>341</v>
      </c>
      <c r="G235" s="13"/>
      <c r="H235" s="211" t="s">
        <v>1</v>
      </c>
      <c r="I235" s="213"/>
      <c r="J235" s="13"/>
      <c r="K235" s="13"/>
      <c r="L235" s="210"/>
      <c r="M235" s="214"/>
      <c r="N235" s="215"/>
      <c r="O235" s="215"/>
      <c r="P235" s="215"/>
      <c r="Q235" s="215"/>
      <c r="R235" s="215"/>
      <c r="S235" s="215"/>
      <c r="T235" s="21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11" t="s">
        <v>152</v>
      </c>
      <c r="AU235" s="211" t="s">
        <v>90</v>
      </c>
      <c r="AV235" s="13" t="s">
        <v>88</v>
      </c>
      <c r="AW235" s="13" t="s">
        <v>36</v>
      </c>
      <c r="AX235" s="13" t="s">
        <v>81</v>
      </c>
      <c r="AY235" s="211" t="s">
        <v>140</v>
      </c>
    </row>
    <row r="236" s="13" customFormat="1">
      <c r="A236" s="13"/>
      <c r="B236" s="210"/>
      <c r="C236" s="13"/>
      <c r="D236" s="205" t="s">
        <v>152</v>
      </c>
      <c r="E236" s="211" t="s">
        <v>1</v>
      </c>
      <c r="F236" s="212" t="s">
        <v>288</v>
      </c>
      <c r="G236" s="13"/>
      <c r="H236" s="211" t="s">
        <v>1</v>
      </c>
      <c r="I236" s="213"/>
      <c r="J236" s="13"/>
      <c r="K236" s="13"/>
      <c r="L236" s="210"/>
      <c r="M236" s="214"/>
      <c r="N236" s="215"/>
      <c r="O236" s="215"/>
      <c r="P236" s="215"/>
      <c r="Q236" s="215"/>
      <c r="R236" s="215"/>
      <c r="S236" s="215"/>
      <c r="T236" s="21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11" t="s">
        <v>152</v>
      </c>
      <c r="AU236" s="211" t="s">
        <v>90</v>
      </c>
      <c r="AV236" s="13" t="s">
        <v>88</v>
      </c>
      <c r="AW236" s="13" t="s">
        <v>36</v>
      </c>
      <c r="AX236" s="13" t="s">
        <v>81</v>
      </c>
      <c r="AY236" s="211" t="s">
        <v>140</v>
      </c>
    </row>
    <row r="237" s="14" customFormat="1">
      <c r="A237" s="14"/>
      <c r="B237" s="217"/>
      <c r="C237" s="14"/>
      <c r="D237" s="205" t="s">
        <v>152</v>
      </c>
      <c r="E237" s="218" t="s">
        <v>1</v>
      </c>
      <c r="F237" s="219" t="s">
        <v>342</v>
      </c>
      <c r="G237" s="14"/>
      <c r="H237" s="220">
        <v>163.80000000000001</v>
      </c>
      <c r="I237" s="221"/>
      <c r="J237" s="14"/>
      <c r="K237" s="14"/>
      <c r="L237" s="217"/>
      <c r="M237" s="222"/>
      <c r="N237" s="223"/>
      <c r="O237" s="223"/>
      <c r="P237" s="223"/>
      <c r="Q237" s="223"/>
      <c r="R237" s="223"/>
      <c r="S237" s="223"/>
      <c r="T237" s="22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18" t="s">
        <v>152</v>
      </c>
      <c r="AU237" s="218" t="s">
        <v>90</v>
      </c>
      <c r="AV237" s="14" t="s">
        <v>90</v>
      </c>
      <c r="AW237" s="14" t="s">
        <v>36</v>
      </c>
      <c r="AX237" s="14" t="s">
        <v>88</v>
      </c>
      <c r="AY237" s="218" t="s">
        <v>140</v>
      </c>
    </row>
    <row r="238" s="2" customFormat="1" ht="16.5" customHeight="1">
      <c r="A238" s="40"/>
      <c r="B238" s="192"/>
      <c r="C238" s="193" t="s">
        <v>170</v>
      </c>
      <c r="D238" s="193" t="s">
        <v>143</v>
      </c>
      <c r="E238" s="194" t="s">
        <v>343</v>
      </c>
      <c r="F238" s="195" t="s">
        <v>344</v>
      </c>
      <c r="G238" s="196" t="s">
        <v>244</v>
      </c>
      <c r="H238" s="197">
        <v>14.904999999999999</v>
      </c>
      <c r="I238" s="198"/>
      <c r="J238" s="199">
        <f>ROUND(I238*H238,2)</f>
        <v>0</v>
      </c>
      <c r="K238" s="195" t="s">
        <v>245</v>
      </c>
      <c r="L238" s="41"/>
      <c r="M238" s="200" t="s">
        <v>1</v>
      </c>
      <c r="N238" s="201" t="s">
        <v>46</v>
      </c>
      <c r="O238" s="79"/>
      <c r="P238" s="202">
        <f>O238*H238</f>
        <v>0</v>
      </c>
      <c r="Q238" s="202">
        <v>0</v>
      </c>
      <c r="R238" s="202">
        <f>Q238*H238</f>
        <v>0</v>
      </c>
      <c r="S238" s="202">
        <v>0</v>
      </c>
      <c r="T238" s="203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04" t="s">
        <v>148</v>
      </c>
      <c r="AT238" s="204" t="s">
        <v>143</v>
      </c>
      <c r="AU238" s="204" t="s">
        <v>90</v>
      </c>
      <c r="AY238" s="19" t="s">
        <v>140</v>
      </c>
      <c r="BE238" s="135">
        <f>IF(N238="základní",J238,0)</f>
        <v>0</v>
      </c>
      <c r="BF238" s="135">
        <f>IF(N238="snížená",J238,0)</f>
        <v>0</v>
      </c>
      <c r="BG238" s="135">
        <f>IF(N238="zákl. přenesená",J238,0)</f>
        <v>0</v>
      </c>
      <c r="BH238" s="135">
        <f>IF(N238="sníž. přenesená",J238,0)</f>
        <v>0</v>
      </c>
      <c r="BI238" s="135">
        <f>IF(N238="nulová",J238,0)</f>
        <v>0</v>
      </c>
      <c r="BJ238" s="19" t="s">
        <v>88</v>
      </c>
      <c r="BK238" s="135">
        <f>ROUND(I238*H238,2)</f>
        <v>0</v>
      </c>
      <c r="BL238" s="19" t="s">
        <v>148</v>
      </c>
      <c r="BM238" s="204" t="s">
        <v>345</v>
      </c>
    </row>
    <row r="239" s="2" customFormat="1">
      <c r="A239" s="40"/>
      <c r="B239" s="41"/>
      <c r="C239" s="40"/>
      <c r="D239" s="205" t="s">
        <v>150</v>
      </c>
      <c r="E239" s="40"/>
      <c r="F239" s="206" t="s">
        <v>346</v>
      </c>
      <c r="G239" s="40"/>
      <c r="H239" s="40"/>
      <c r="I239" s="207"/>
      <c r="J239" s="40"/>
      <c r="K239" s="40"/>
      <c r="L239" s="41"/>
      <c r="M239" s="208"/>
      <c r="N239" s="209"/>
      <c r="O239" s="79"/>
      <c r="P239" s="79"/>
      <c r="Q239" s="79"/>
      <c r="R239" s="79"/>
      <c r="S239" s="79"/>
      <c r="T239" s="80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150</v>
      </c>
      <c r="AU239" s="19" t="s">
        <v>90</v>
      </c>
    </row>
    <row r="240" s="13" customFormat="1">
      <c r="A240" s="13"/>
      <c r="B240" s="210"/>
      <c r="C240" s="13"/>
      <c r="D240" s="205" t="s">
        <v>152</v>
      </c>
      <c r="E240" s="211" t="s">
        <v>1</v>
      </c>
      <c r="F240" s="212" t="s">
        <v>248</v>
      </c>
      <c r="G240" s="13"/>
      <c r="H240" s="211" t="s">
        <v>1</v>
      </c>
      <c r="I240" s="213"/>
      <c r="J240" s="13"/>
      <c r="K240" s="13"/>
      <c r="L240" s="210"/>
      <c r="M240" s="214"/>
      <c r="N240" s="215"/>
      <c r="O240" s="215"/>
      <c r="P240" s="215"/>
      <c r="Q240" s="215"/>
      <c r="R240" s="215"/>
      <c r="S240" s="215"/>
      <c r="T240" s="21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11" t="s">
        <v>152</v>
      </c>
      <c r="AU240" s="211" t="s">
        <v>90</v>
      </c>
      <c r="AV240" s="13" t="s">
        <v>88</v>
      </c>
      <c r="AW240" s="13" t="s">
        <v>36</v>
      </c>
      <c r="AX240" s="13" t="s">
        <v>81</v>
      </c>
      <c r="AY240" s="211" t="s">
        <v>140</v>
      </c>
    </row>
    <row r="241" s="14" customFormat="1">
      <c r="A241" s="14"/>
      <c r="B241" s="217"/>
      <c r="C241" s="14"/>
      <c r="D241" s="205" t="s">
        <v>152</v>
      </c>
      <c r="E241" s="218" t="s">
        <v>1</v>
      </c>
      <c r="F241" s="219" t="s">
        <v>347</v>
      </c>
      <c r="G241" s="14"/>
      <c r="H241" s="220">
        <v>8.7949999999999999</v>
      </c>
      <c r="I241" s="221"/>
      <c r="J241" s="14"/>
      <c r="K241" s="14"/>
      <c r="L241" s="217"/>
      <c r="M241" s="222"/>
      <c r="N241" s="223"/>
      <c r="O241" s="223"/>
      <c r="P241" s="223"/>
      <c r="Q241" s="223"/>
      <c r="R241" s="223"/>
      <c r="S241" s="223"/>
      <c r="T241" s="22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18" t="s">
        <v>152</v>
      </c>
      <c r="AU241" s="218" t="s">
        <v>90</v>
      </c>
      <c r="AV241" s="14" t="s">
        <v>90</v>
      </c>
      <c r="AW241" s="14" t="s">
        <v>36</v>
      </c>
      <c r="AX241" s="14" t="s">
        <v>81</v>
      </c>
      <c r="AY241" s="218" t="s">
        <v>140</v>
      </c>
    </row>
    <row r="242" s="13" customFormat="1">
      <c r="A242" s="13"/>
      <c r="B242" s="210"/>
      <c r="C242" s="13"/>
      <c r="D242" s="205" t="s">
        <v>152</v>
      </c>
      <c r="E242" s="211" t="s">
        <v>1</v>
      </c>
      <c r="F242" s="212" t="s">
        <v>250</v>
      </c>
      <c r="G242" s="13"/>
      <c r="H242" s="211" t="s">
        <v>1</v>
      </c>
      <c r="I242" s="213"/>
      <c r="J242" s="13"/>
      <c r="K242" s="13"/>
      <c r="L242" s="210"/>
      <c r="M242" s="214"/>
      <c r="N242" s="215"/>
      <c r="O242" s="215"/>
      <c r="P242" s="215"/>
      <c r="Q242" s="215"/>
      <c r="R242" s="215"/>
      <c r="S242" s="215"/>
      <c r="T242" s="21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11" t="s">
        <v>152</v>
      </c>
      <c r="AU242" s="211" t="s">
        <v>90</v>
      </c>
      <c r="AV242" s="13" t="s">
        <v>88</v>
      </c>
      <c r="AW242" s="13" t="s">
        <v>36</v>
      </c>
      <c r="AX242" s="13" t="s">
        <v>81</v>
      </c>
      <c r="AY242" s="211" t="s">
        <v>140</v>
      </c>
    </row>
    <row r="243" s="14" customFormat="1">
      <c r="A243" s="14"/>
      <c r="B243" s="217"/>
      <c r="C243" s="14"/>
      <c r="D243" s="205" t="s">
        <v>152</v>
      </c>
      <c r="E243" s="218" t="s">
        <v>1</v>
      </c>
      <c r="F243" s="219" t="s">
        <v>348</v>
      </c>
      <c r="G243" s="14"/>
      <c r="H243" s="220">
        <v>6.1100000000000003</v>
      </c>
      <c r="I243" s="221"/>
      <c r="J243" s="14"/>
      <c r="K243" s="14"/>
      <c r="L243" s="217"/>
      <c r="M243" s="222"/>
      <c r="N243" s="223"/>
      <c r="O243" s="223"/>
      <c r="P243" s="223"/>
      <c r="Q243" s="223"/>
      <c r="R243" s="223"/>
      <c r="S243" s="223"/>
      <c r="T243" s="22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18" t="s">
        <v>152</v>
      </c>
      <c r="AU243" s="218" t="s">
        <v>90</v>
      </c>
      <c r="AV243" s="14" t="s">
        <v>90</v>
      </c>
      <c r="AW243" s="14" t="s">
        <v>36</v>
      </c>
      <c r="AX243" s="14" t="s">
        <v>81</v>
      </c>
      <c r="AY243" s="218" t="s">
        <v>140</v>
      </c>
    </row>
    <row r="244" s="15" customFormat="1">
      <c r="A244" s="15"/>
      <c r="B244" s="226"/>
      <c r="C244" s="15"/>
      <c r="D244" s="205" t="s">
        <v>152</v>
      </c>
      <c r="E244" s="227" t="s">
        <v>1</v>
      </c>
      <c r="F244" s="228" t="s">
        <v>201</v>
      </c>
      <c r="G244" s="15"/>
      <c r="H244" s="229">
        <v>14.904999999999999</v>
      </c>
      <c r="I244" s="230"/>
      <c r="J244" s="15"/>
      <c r="K244" s="15"/>
      <c r="L244" s="226"/>
      <c r="M244" s="231"/>
      <c r="N244" s="232"/>
      <c r="O244" s="232"/>
      <c r="P244" s="232"/>
      <c r="Q244" s="232"/>
      <c r="R244" s="232"/>
      <c r="S244" s="232"/>
      <c r="T244" s="233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27" t="s">
        <v>152</v>
      </c>
      <c r="AU244" s="227" t="s">
        <v>90</v>
      </c>
      <c r="AV244" s="15" t="s">
        <v>148</v>
      </c>
      <c r="AW244" s="15" t="s">
        <v>36</v>
      </c>
      <c r="AX244" s="15" t="s">
        <v>88</v>
      </c>
      <c r="AY244" s="227" t="s">
        <v>140</v>
      </c>
    </row>
    <row r="245" s="2" customFormat="1" ht="16.5" customHeight="1">
      <c r="A245" s="40"/>
      <c r="B245" s="192"/>
      <c r="C245" s="193" t="s">
        <v>349</v>
      </c>
      <c r="D245" s="193" t="s">
        <v>143</v>
      </c>
      <c r="E245" s="194" t="s">
        <v>350</v>
      </c>
      <c r="F245" s="195" t="s">
        <v>351</v>
      </c>
      <c r="G245" s="196" t="s">
        <v>146</v>
      </c>
      <c r="H245" s="197">
        <v>7</v>
      </c>
      <c r="I245" s="198"/>
      <c r="J245" s="199">
        <f>ROUND(I245*H245,2)</f>
        <v>0</v>
      </c>
      <c r="K245" s="195" t="s">
        <v>245</v>
      </c>
      <c r="L245" s="41"/>
      <c r="M245" s="200" t="s">
        <v>1</v>
      </c>
      <c r="N245" s="201" t="s">
        <v>46</v>
      </c>
      <c r="O245" s="79"/>
      <c r="P245" s="202">
        <f>O245*H245</f>
        <v>0</v>
      </c>
      <c r="Q245" s="202">
        <v>0</v>
      </c>
      <c r="R245" s="202">
        <f>Q245*H245</f>
        <v>0</v>
      </c>
      <c r="S245" s="202">
        <v>0</v>
      </c>
      <c r="T245" s="203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04" t="s">
        <v>148</v>
      </c>
      <c r="AT245" s="204" t="s">
        <v>143</v>
      </c>
      <c r="AU245" s="204" t="s">
        <v>90</v>
      </c>
      <c r="AY245" s="19" t="s">
        <v>140</v>
      </c>
      <c r="BE245" s="135">
        <f>IF(N245="základní",J245,0)</f>
        <v>0</v>
      </c>
      <c r="BF245" s="135">
        <f>IF(N245="snížená",J245,0)</f>
        <v>0</v>
      </c>
      <c r="BG245" s="135">
        <f>IF(N245="zákl. přenesená",J245,0)</f>
        <v>0</v>
      </c>
      <c r="BH245" s="135">
        <f>IF(N245="sníž. přenesená",J245,0)</f>
        <v>0</v>
      </c>
      <c r="BI245" s="135">
        <f>IF(N245="nulová",J245,0)</f>
        <v>0</v>
      </c>
      <c r="BJ245" s="19" t="s">
        <v>88</v>
      </c>
      <c r="BK245" s="135">
        <f>ROUND(I245*H245,2)</f>
        <v>0</v>
      </c>
      <c r="BL245" s="19" t="s">
        <v>148</v>
      </c>
      <c r="BM245" s="204" t="s">
        <v>352</v>
      </c>
    </row>
    <row r="246" s="2" customFormat="1">
      <c r="A246" s="40"/>
      <c r="B246" s="41"/>
      <c r="C246" s="40"/>
      <c r="D246" s="205" t="s">
        <v>150</v>
      </c>
      <c r="E246" s="40"/>
      <c r="F246" s="206" t="s">
        <v>353</v>
      </c>
      <c r="G246" s="40"/>
      <c r="H246" s="40"/>
      <c r="I246" s="207"/>
      <c r="J246" s="40"/>
      <c r="K246" s="40"/>
      <c r="L246" s="41"/>
      <c r="M246" s="208"/>
      <c r="N246" s="209"/>
      <c r="O246" s="79"/>
      <c r="P246" s="79"/>
      <c r="Q246" s="79"/>
      <c r="R246" s="79"/>
      <c r="S246" s="79"/>
      <c r="T246" s="80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150</v>
      </c>
      <c r="AU246" s="19" t="s">
        <v>90</v>
      </c>
    </row>
    <row r="247" s="13" customFormat="1">
      <c r="A247" s="13"/>
      <c r="B247" s="210"/>
      <c r="C247" s="13"/>
      <c r="D247" s="205" t="s">
        <v>152</v>
      </c>
      <c r="E247" s="211" t="s">
        <v>1</v>
      </c>
      <c r="F247" s="212" t="s">
        <v>354</v>
      </c>
      <c r="G247" s="13"/>
      <c r="H247" s="211" t="s">
        <v>1</v>
      </c>
      <c r="I247" s="213"/>
      <c r="J247" s="13"/>
      <c r="K247" s="13"/>
      <c r="L247" s="210"/>
      <c r="M247" s="214"/>
      <c r="N247" s="215"/>
      <c r="O247" s="215"/>
      <c r="P247" s="215"/>
      <c r="Q247" s="215"/>
      <c r="R247" s="215"/>
      <c r="S247" s="215"/>
      <c r="T247" s="21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11" t="s">
        <v>152</v>
      </c>
      <c r="AU247" s="211" t="s">
        <v>90</v>
      </c>
      <c r="AV247" s="13" t="s">
        <v>88</v>
      </c>
      <c r="AW247" s="13" t="s">
        <v>36</v>
      </c>
      <c r="AX247" s="13" t="s">
        <v>81</v>
      </c>
      <c r="AY247" s="211" t="s">
        <v>140</v>
      </c>
    </row>
    <row r="248" s="13" customFormat="1">
      <c r="A248" s="13"/>
      <c r="B248" s="210"/>
      <c r="C248" s="13"/>
      <c r="D248" s="205" t="s">
        <v>152</v>
      </c>
      <c r="E248" s="211" t="s">
        <v>1</v>
      </c>
      <c r="F248" s="212" t="s">
        <v>355</v>
      </c>
      <c r="G248" s="13"/>
      <c r="H248" s="211" t="s">
        <v>1</v>
      </c>
      <c r="I248" s="213"/>
      <c r="J248" s="13"/>
      <c r="K248" s="13"/>
      <c r="L248" s="210"/>
      <c r="M248" s="214"/>
      <c r="N248" s="215"/>
      <c r="O248" s="215"/>
      <c r="P248" s="215"/>
      <c r="Q248" s="215"/>
      <c r="R248" s="215"/>
      <c r="S248" s="215"/>
      <c r="T248" s="21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11" t="s">
        <v>152</v>
      </c>
      <c r="AU248" s="211" t="s">
        <v>90</v>
      </c>
      <c r="AV248" s="13" t="s">
        <v>88</v>
      </c>
      <c r="AW248" s="13" t="s">
        <v>36</v>
      </c>
      <c r="AX248" s="13" t="s">
        <v>81</v>
      </c>
      <c r="AY248" s="211" t="s">
        <v>140</v>
      </c>
    </row>
    <row r="249" s="14" customFormat="1">
      <c r="A249" s="14"/>
      <c r="B249" s="217"/>
      <c r="C249" s="14"/>
      <c r="D249" s="205" t="s">
        <v>152</v>
      </c>
      <c r="E249" s="218" t="s">
        <v>1</v>
      </c>
      <c r="F249" s="219" t="s">
        <v>356</v>
      </c>
      <c r="G249" s="14"/>
      <c r="H249" s="220">
        <v>7</v>
      </c>
      <c r="I249" s="221"/>
      <c r="J249" s="14"/>
      <c r="K249" s="14"/>
      <c r="L249" s="217"/>
      <c r="M249" s="222"/>
      <c r="N249" s="223"/>
      <c r="O249" s="223"/>
      <c r="P249" s="223"/>
      <c r="Q249" s="223"/>
      <c r="R249" s="223"/>
      <c r="S249" s="223"/>
      <c r="T249" s="22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18" t="s">
        <v>152</v>
      </c>
      <c r="AU249" s="218" t="s">
        <v>90</v>
      </c>
      <c r="AV249" s="14" t="s">
        <v>90</v>
      </c>
      <c r="AW249" s="14" t="s">
        <v>36</v>
      </c>
      <c r="AX249" s="14" t="s">
        <v>88</v>
      </c>
      <c r="AY249" s="218" t="s">
        <v>140</v>
      </c>
    </row>
    <row r="250" s="2" customFormat="1" ht="16.5" customHeight="1">
      <c r="A250" s="40"/>
      <c r="B250" s="192"/>
      <c r="C250" s="193" t="s">
        <v>357</v>
      </c>
      <c r="D250" s="193" t="s">
        <v>143</v>
      </c>
      <c r="E250" s="194" t="s">
        <v>358</v>
      </c>
      <c r="F250" s="195" t="s">
        <v>359</v>
      </c>
      <c r="G250" s="196" t="s">
        <v>186</v>
      </c>
      <c r="H250" s="197">
        <v>125.041</v>
      </c>
      <c r="I250" s="198"/>
      <c r="J250" s="199">
        <f>ROUND(I250*H250,2)</f>
        <v>0</v>
      </c>
      <c r="K250" s="195" t="s">
        <v>245</v>
      </c>
      <c r="L250" s="41"/>
      <c r="M250" s="200" t="s">
        <v>1</v>
      </c>
      <c r="N250" s="201" t="s">
        <v>46</v>
      </c>
      <c r="O250" s="79"/>
      <c r="P250" s="202">
        <f>O250*H250</f>
        <v>0</v>
      </c>
      <c r="Q250" s="202">
        <v>0</v>
      </c>
      <c r="R250" s="202">
        <f>Q250*H250</f>
        <v>0</v>
      </c>
      <c r="S250" s="202">
        <v>0</v>
      </c>
      <c r="T250" s="203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04" t="s">
        <v>148</v>
      </c>
      <c r="AT250" s="204" t="s">
        <v>143</v>
      </c>
      <c r="AU250" s="204" t="s">
        <v>90</v>
      </c>
      <c r="AY250" s="19" t="s">
        <v>140</v>
      </c>
      <c r="BE250" s="135">
        <f>IF(N250="základní",J250,0)</f>
        <v>0</v>
      </c>
      <c r="BF250" s="135">
        <f>IF(N250="snížená",J250,0)</f>
        <v>0</v>
      </c>
      <c r="BG250" s="135">
        <f>IF(N250="zákl. přenesená",J250,0)</f>
        <v>0</v>
      </c>
      <c r="BH250" s="135">
        <f>IF(N250="sníž. přenesená",J250,0)</f>
        <v>0</v>
      </c>
      <c r="BI250" s="135">
        <f>IF(N250="nulová",J250,0)</f>
        <v>0</v>
      </c>
      <c r="BJ250" s="19" t="s">
        <v>88</v>
      </c>
      <c r="BK250" s="135">
        <f>ROUND(I250*H250,2)</f>
        <v>0</v>
      </c>
      <c r="BL250" s="19" t="s">
        <v>148</v>
      </c>
      <c r="BM250" s="204" t="s">
        <v>360</v>
      </c>
    </row>
    <row r="251" s="2" customFormat="1">
      <c r="A251" s="40"/>
      <c r="B251" s="41"/>
      <c r="C251" s="40"/>
      <c r="D251" s="205" t="s">
        <v>150</v>
      </c>
      <c r="E251" s="40"/>
      <c r="F251" s="206" t="s">
        <v>361</v>
      </c>
      <c r="G251" s="40"/>
      <c r="H251" s="40"/>
      <c r="I251" s="207"/>
      <c r="J251" s="40"/>
      <c r="K251" s="40"/>
      <c r="L251" s="41"/>
      <c r="M251" s="208"/>
      <c r="N251" s="209"/>
      <c r="O251" s="79"/>
      <c r="P251" s="79"/>
      <c r="Q251" s="79"/>
      <c r="R251" s="79"/>
      <c r="S251" s="79"/>
      <c r="T251" s="80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150</v>
      </c>
      <c r="AU251" s="19" t="s">
        <v>90</v>
      </c>
    </row>
    <row r="252" s="13" customFormat="1">
      <c r="A252" s="13"/>
      <c r="B252" s="210"/>
      <c r="C252" s="13"/>
      <c r="D252" s="205" t="s">
        <v>152</v>
      </c>
      <c r="E252" s="211" t="s">
        <v>1</v>
      </c>
      <c r="F252" s="212" t="s">
        <v>320</v>
      </c>
      <c r="G252" s="13"/>
      <c r="H252" s="211" t="s">
        <v>1</v>
      </c>
      <c r="I252" s="213"/>
      <c r="J252" s="13"/>
      <c r="K252" s="13"/>
      <c r="L252" s="210"/>
      <c r="M252" s="214"/>
      <c r="N252" s="215"/>
      <c r="O252" s="215"/>
      <c r="P252" s="215"/>
      <c r="Q252" s="215"/>
      <c r="R252" s="215"/>
      <c r="S252" s="215"/>
      <c r="T252" s="21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11" t="s">
        <v>152</v>
      </c>
      <c r="AU252" s="211" t="s">
        <v>90</v>
      </c>
      <c r="AV252" s="13" t="s">
        <v>88</v>
      </c>
      <c r="AW252" s="13" t="s">
        <v>36</v>
      </c>
      <c r="AX252" s="13" t="s">
        <v>81</v>
      </c>
      <c r="AY252" s="211" t="s">
        <v>140</v>
      </c>
    </row>
    <row r="253" s="14" customFormat="1">
      <c r="A253" s="14"/>
      <c r="B253" s="217"/>
      <c r="C253" s="14"/>
      <c r="D253" s="205" t="s">
        <v>152</v>
      </c>
      <c r="E253" s="218" t="s">
        <v>1</v>
      </c>
      <c r="F253" s="219" t="s">
        <v>362</v>
      </c>
      <c r="G253" s="14"/>
      <c r="H253" s="220">
        <v>101.96299999999999</v>
      </c>
      <c r="I253" s="221"/>
      <c r="J253" s="14"/>
      <c r="K253" s="14"/>
      <c r="L253" s="217"/>
      <c r="M253" s="222"/>
      <c r="N253" s="223"/>
      <c r="O253" s="223"/>
      <c r="P253" s="223"/>
      <c r="Q253" s="223"/>
      <c r="R253" s="223"/>
      <c r="S253" s="223"/>
      <c r="T253" s="22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18" t="s">
        <v>152</v>
      </c>
      <c r="AU253" s="218" t="s">
        <v>90</v>
      </c>
      <c r="AV253" s="14" t="s">
        <v>90</v>
      </c>
      <c r="AW253" s="14" t="s">
        <v>36</v>
      </c>
      <c r="AX253" s="14" t="s">
        <v>81</v>
      </c>
      <c r="AY253" s="218" t="s">
        <v>140</v>
      </c>
    </row>
    <row r="254" s="13" customFormat="1">
      <c r="A254" s="13"/>
      <c r="B254" s="210"/>
      <c r="C254" s="13"/>
      <c r="D254" s="205" t="s">
        <v>152</v>
      </c>
      <c r="E254" s="211" t="s">
        <v>1</v>
      </c>
      <c r="F254" s="212" t="s">
        <v>322</v>
      </c>
      <c r="G254" s="13"/>
      <c r="H254" s="211" t="s">
        <v>1</v>
      </c>
      <c r="I254" s="213"/>
      <c r="J254" s="13"/>
      <c r="K254" s="13"/>
      <c r="L254" s="210"/>
      <c r="M254" s="214"/>
      <c r="N254" s="215"/>
      <c r="O254" s="215"/>
      <c r="P254" s="215"/>
      <c r="Q254" s="215"/>
      <c r="R254" s="215"/>
      <c r="S254" s="215"/>
      <c r="T254" s="21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11" t="s">
        <v>152</v>
      </c>
      <c r="AU254" s="211" t="s">
        <v>90</v>
      </c>
      <c r="AV254" s="13" t="s">
        <v>88</v>
      </c>
      <c r="AW254" s="13" t="s">
        <v>36</v>
      </c>
      <c r="AX254" s="13" t="s">
        <v>81</v>
      </c>
      <c r="AY254" s="211" t="s">
        <v>140</v>
      </c>
    </row>
    <row r="255" s="14" customFormat="1">
      <c r="A255" s="14"/>
      <c r="B255" s="217"/>
      <c r="C255" s="14"/>
      <c r="D255" s="205" t="s">
        <v>152</v>
      </c>
      <c r="E255" s="218" t="s">
        <v>1</v>
      </c>
      <c r="F255" s="219" t="s">
        <v>363</v>
      </c>
      <c r="G255" s="14"/>
      <c r="H255" s="220">
        <v>23.077999999999999</v>
      </c>
      <c r="I255" s="221"/>
      <c r="J255" s="14"/>
      <c r="K255" s="14"/>
      <c r="L255" s="217"/>
      <c r="M255" s="222"/>
      <c r="N255" s="223"/>
      <c r="O255" s="223"/>
      <c r="P255" s="223"/>
      <c r="Q255" s="223"/>
      <c r="R255" s="223"/>
      <c r="S255" s="223"/>
      <c r="T255" s="22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18" t="s">
        <v>152</v>
      </c>
      <c r="AU255" s="218" t="s">
        <v>90</v>
      </c>
      <c r="AV255" s="14" t="s">
        <v>90</v>
      </c>
      <c r="AW255" s="14" t="s">
        <v>36</v>
      </c>
      <c r="AX255" s="14" t="s">
        <v>81</v>
      </c>
      <c r="AY255" s="218" t="s">
        <v>140</v>
      </c>
    </row>
    <row r="256" s="15" customFormat="1">
      <c r="A256" s="15"/>
      <c r="B256" s="226"/>
      <c r="C256" s="15"/>
      <c r="D256" s="205" t="s">
        <v>152</v>
      </c>
      <c r="E256" s="227" t="s">
        <v>1</v>
      </c>
      <c r="F256" s="228" t="s">
        <v>201</v>
      </c>
      <c r="G256" s="15"/>
      <c r="H256" s="229">
        <v>125.041</v>
      </c>
      <c r="I256" s="230"/>
      <c r="J256" s="15"/>
      <c r="K256" s="15"/>
      <c r="L256" s="226"/>
      <c r="M256" s="231"/>
      <c r="N256" s="232"/>
      <c r="O256" s="232"/>
      <c r="P256" s="232"/>
      <c r="Q256" s="232"/>
      <c r="R256" s="232"/>
      <c r="S256" s="232"/>
      <c r="T256" s="233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27" t="s">
        <v>152</v>
      </c>
      <c r="AU256" s="227" t="s">
        <v>90</v>
      </c>
      <c r="AV256" s="15" t="s">
        <v>148</v>
      </c>
      <c r="AW256" s="15" t="s">
        <v>36</v>
      </c>
      <c r="AX256" s="15" t="s">
        <v>88</v>
      </c>
      <c r="AY256" s="227" t="s">
        <v>140</v>
      </c>
    </row>
    <row r="257" s="2" customFormat="1" ht="16.5" customHeight="1">
      <c r="A257" s="40"/>
      <c r="B257" s="192"/>
      <c r="C257" s="193" t="s">
        <v>183</v>
      </c>
      <c r="D257" s="193" t="s">
        <v>143</v>
      </c>
      <c r="E257" s="194" t="s">
        <v>364</v>
      </c>
      <c r="F257" s="195" t="s">
        <v>365</v>
      </c>
      <c r="G257" s="196" t="s">
        <v>146</v>
      </c>
      <c r="H257" s="197">
        <v>63.773000000000003</v>
      </c>
      <c r="I257" s="198"/>
      <c r="J257" s="199">
        <f>ROUND(I257*H257,2)</f>
        <v>0</v>
      </c>
      <c r="K257" s="195" t="s">
        <v>245</v>
      </c>
      <c r="L257" s="41"/>
      <c r="M257" s="200" t="s">
        <v>1</v>
      </c>
      <c r="N257" s="201" t="s">
        <v>46</v>
      </c>
      <c r="O257" s="79"/>
      <c r="P257" s="202">
        <f>O257*H257</f>
        <v>0</v>
      </c>
      <c r="Q257" s="202">
        <v>0</v>
      </c>
      <c r="R257" s="202">
        <f>Q257*H257</f>
        <v>0</v>
      </c>
      <c r="S257" s="202">
        <v>0</v>
      </c>
      <c r="T257" s="203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04" t="s">
        <v>148</v>
      </c>
      <c r="AT257" s="204" t="s">
        <v>143</v>
      </c>
      <c r="AU257" s="204" t="s">
        <v>90</v>
      </c>
      <c r="AY257" s="19" t="s">
        <v>140</v>
      </c>
      <c r="BE257" s="135">
        <f>IF(N257="základní",J257,0)</f>
        <v>0</v>
      </c>
      <c r="BF257" s="135">
        <f>IF(N257="snížená",J257,0)</f>
        <v>0</v>
      </c>
      <c r="BG257" s="135">
        <f>IF(N257="zákl. přenesená",J257,0)</f>
        <v>0</v>
      </c>
      <c r="BH257" s="135">
        <f>IF(N257="sníž. přenesená",J257,0)</f>
        <v>0</v>
      </c>
      <c r="BI257" s="135">
        <f>IF(N257="nulová",J257,0)</f>
        <v>0</v>
      </c>
      <c r="BJ257" s="19" t="s">
        <v>88</v>
      </c>
      <c r="BK257" s="135">
        <f>ROUND(I257*H257,2)</f>
        <v>0</v>
      </c>
      <c r="BL257" s="19" t="s">
        <v>148</v>
      </c>
      <c r="BM257" s="204" t="s">
        <v>366</v>
      </c>
    </row>
    <row r="258" s="2" customFormat="1">
      <c r="A258" s="40"/>
      <c r="B258" s="41"/>
      <c r="C258" s="40"/>
      <c r="D258" s="205" t="s">
        <v>150</v>
      </c>
      <c r="E258" s="40"/>
      <c r="F258" s="206" t="s">
        <v>367</v>
      </c>
      <c r="G258" s="40"/>
      <c r="H258" s="40"/>
      <c r="I258" s="207"/>
      <c r="J258" s="40"/>
      <c r="K258" s="40"/>
      <c r="L258" s="41"/>
      <c r="M258" s="208"/>
      <c r="N258" s="209"/>
      <c r="O258" s="79"/>
      <c r="P258" s="79"/>
      <c r="Q258" s="79"/>
      <c r="R258" s="79"/>
      <c r="S258" s="79"/>
      <c r="T258" s="80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150</v>
      </c>
      <c r="AU258" s="19" t="s">
        <v>90</v>
      </c>
    </row>
    <row r="259" s="13" customFormat="1">
      <c r="A259" s="13"/>
      <c r="B259" s="210"/>
      <c r="C259" s="13"/>
      <c r="D259" s="205" t="s">
        <v>152</v>
      </c>
      <c r="E259" s="211" t="s">
        <v>1</v>
      </c>
      <c r="F259" s="212" t="s">
        <v>368</v>
      </c>
      <c r="G259" s="13"/>
      <c r="H259" s="211" t="s">
        <v>1</v>
      </c>
      <c r="I259" s="213"/>
      <c r="J259" s="13"/>
      <c r="K259" s="13"/>
      <c r="L259" s="210"/>
      <c r="M259" s="214"/>
      <c r="N259" s="215"/>
      <c r="O259" s="215"/>
      <c r="P259" s="215"/>
      <c r="Q259" s="215"/>
      <c r="R259" s="215"/>
      <c r="S259" s="215"/>
      <c r="T259" s="21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11" t="s">
        <v>152</v>
      </c>
      <c r="AU259" s="211" t="s">
        <v>90</v>
      </c>
      <c r="AV259" s="13" t="s">
        <v>88</v>
      </c>
      <c r="AW259" s="13" t="s">
        <v>36</v>
      </c>
      <c r="AX259" s="13" t="s">
        <v>81</v>
      </c>
      <c r="AY259" s="211" t="s">
        <v>140</v>
      </c>
    </row>
    <row r="260" s="14" customFormat="1">
      <c r="A260" s="14"/>
      <c r="B260" s="217"/>
      <c r="C260" s="14"/>
      <c r="D260" s="205" t="s">
        <v>152</v>
      </c>
      <c r="E260" s="218" t="s">
        <v>1</v>
      </c>
      <c r="F260" s="219" t="s">
        <v>369</v>
      </c>
      <c r="G260" s="14"/>
      <c r="H260" s="220">
        <v>44.317</v>
      </c>
      <c r="I260" s="221"/>
      <c r="J260" s="14"/>
      <c r="K260" s="14"/>
      <c r="L260" s="217"/>
      <c r="M260" s="222"/>
      <c r="N260" s="223"/>
      <c r="O260" s="223"/>
      <c r="P260" s="223"/>
      <c r="Q260" s="223"/>
      <c r="R260" s="223"/>
      <c r="S260" s="223"/>
      <c r="T260" s="22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18" t="s">
        <v>152</v>
      </c>
      <c r="AU260" s="218" t="s">
        <v>90</v>
      </c>
      <c r="AV260" s="14" t="s">
        <v>90</v>
      </c>
      <c r="AW260" s="14" t="s">
        <v>36</v>
      </c>
      <c r="AX260" s="14" t="s">
        <v>81</v>
      </c>
      <c r="AY260" s="218" t="s">
        <v>140</v>
      </c>
    </row>
    <row r="261" s="13" customFormat="1">
      <c r="A261" s="13"/>
      <c r="B261" s="210"/>
      <c r="C261" s="13"/>
      <c r="D261" s="205" t="s">
        <v>152</v>
      </c>
      <c r="E261" s="211" t="s">
        <v>1</v>
      </c>
      <c r="F261" s="212" t="s">
        <v>370</v>
      </c>
      <c r="G261" s="13"/>
      <c r="H261" s="211" t="s">
        <v>1</v>
      </c>
      <c r="I261" s="213"/>
      <c r="J261" s="13"/>
      <c r="K261" s="13"/>
      <c r="L261" s="210"/>
      <c r="M261" s="214"/>
      <c r="N261" s="215"/>
      <c r="O261" s="215"/>
      <c r="P261" s="215"/>
      <c r="Q261" s="215"/>
      <c r="R261" s="215"/>
      <c r="S261" s="215"/>
      <c r="T261" s="21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11" t="s">
        <v>152</v>
      </c>
      <c r="AU261" s="211" t="s">
        <v>90</v>
      </c>
      <c r="AV261" s="13" t="s">
        <v>88</v>
      </c>
      <c r="AW261" s="13" t="s">
        <v>36</v>
      </c>
      <c r="AX261" s="13" t="s">
        <v>81</v>
      </c>
      <c r="AY261" s="211" t="s">
        <v>140</v>
      </c>
    </row>
    <row r="262" s="13" customFormat="1">
      <c r="A262" s="13"/>
      <c r="B262" s="210"/>
      <c r="C262" s="13"/>
      <c r="D262" s="205" t="s">
        <v>152</v>
      </c>
      <c r="E262" s="211" t="s">
        <v>1</v>
      </c>
      <c r="F262" s="212" t="s">
        <v>371</v>
      </c>
      <c r="G262" s="13"/>
      <c r="H262" s="211" t="s">
        <v>1</v>
      </c>
      <c r="I262" s="213"/>
      <c r="J262" s="13"/>
      <c r="K262" s="13"/>
      <c r="L262" s="210"/>
      <c r="M262" s="214"/>
      <c r="N262" s="215"/>
      <c r="O262" s="215"/>
      <c r="P262" s="215"/>
      <c r="Q262" s="215"/>
      <c r="R262" s="215"/>
      <c r="S262" s="215"/>
      <c r="T262" s="21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11" t="s">
        <v>152</v>
      </c>
      <c r="AU262" s="211" t="s">
        <v>90</v>
      </c>
      <c r="AV262" s="13" t="s">
        <v>88</v>
      </c>
      <c r="AW262" s="13" t="s">
        <v>36</v>
      </c>
      <c r="AX262" s="13" t="s">
        <v>81</v>
      </c>
      <c r="AY262" s="211" t="s">
        <v>140</v>
      </c>
    </row>
    <row r="263" s="14" customFormat="1">
      <c r="A263" s="14"/>
      <c r="B263" s="217"/>
      <c r="C263" s="14"/>
      <c r="D263" s="205" t="s">
        <v>152</v>
      </c>
      <c r="E263" s="218" t="s">
        <v>1</v>
      </c>
      <c r="F263" s="219" t="s">
        <v>372</v>
      </c>
      <c r="G263" s="14"/>
      <c r="H263" s="220">
        <v>-5.4960000000000004</v>
      </c>
      <c r="I263" s="221"/>
      <c r="J263" s="14"/>
      <c r="K263" s="14"/>
      <c r="L263" s="217"/>
      <c r="M263" s="222"/>
      <c r="N263" s="223"/>
      <c r="O263" s="223"/>
      <c r="P263" s="223"/>
      <c r="Q263" s="223"/>
      <c r="R263" s="223"/>
      <c r="S263" s="223"/>
      <c r="T263" s="22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18" t="s">
        <v>152</v>
      </c>
      <c r="AU263" s="218" t="s">
        <v>90</v>
      </c>
      <c r="AV263" s="14" t="s">
        <v>90</v>
      </c>
      <c r="AW263" s="14" t="s">
        <v>36</v>
      </c>
      <c r="AX263" s="14" t="s">
        <v>81</v>
      </c>
      <c r="AY263" s="218" t="s">
        <v>140</v>
      </c>
    </row>
    <row r="264" s="13" customFormat="1">
      <c r="A264" s="13"/>
      <c r="B264" s="210"/>
      <c r="C264" s="13"/>
      <c r="D264" s="205" t="s">
        <v>152</v>
      </c>
      <c r="E264" s="211" t="s">
        <v>1</v>
      </c>
      <c r="F264" s="212" t="s">
        <v>373</v>
      </c>
      <c r="G264" s="13"/>
      <c r="H264" s="211" t="s">
        <v>1</v>
      </c>
      <c r="I264" s="213"/>
      <c r="J264" s="13"/>
      <c r="K264" s="13"/>
      <c r="L264" s="210"/>
      <c r="M264" s="214"/>
      <c r="N264" s="215"/>
      <c r="O264" s="215"/>
      <c r="P264" s="215"/>
      <c r="Q264" s="215"/>
      <c r="R264" s="215"/>
      <c r="S264" s="215"/>
      <c r="T264" s="21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11" t="s">
        <v>152</v>
      </c>
      <c r="AU264" s="211" t="s">
        <v>90</v>
      </c>
      <c r="AV264" s="13" t="s">
        <v>88</v>
      </c>
      <c r="AW264" s="13" t="s">
        <v>36</v>
      </c>
      <c r="AX264" s="13" t="s">
        <v>81</v>
      </c>
      <c r="AY264" s="211" t="s">
        <v>140</v>
      </c>
    </row>
    <row r="265" s="14" customFormat="1">
      <c r="A265" s="14"/>
      <c r="B265" s="217"/>
      <c r="C265" s="14"/>
      <c r="D265" s="205" t="s">
        <v>152</v>
      </c>
      <c r="E265" s="218" t="s">
        <v>1</v>
      </c>
      <c r="F265" s="219" t="s">
        <v>374</v>
      </c>
      <c r="G265" s="14"/>
      <c r="H265" s="220">
        <v>-2.3399999999999999</v>
      </c>
      <c r="I265" s="221"/>
      <c r="J265" s="14"/>
      <c r="K265" s="14"/>
      <c r="L265" s="217"/>
      <c r="M265" s="222"/>
      <c r="N265" s="223"/>
      <c r="O265" s="223"/>
      <c r="P265" s="223"/>
      <c r="Q265" s="223"/>
      <c r="R265" s="223"/>
      <c r="S265" s="223"/>
      <c r="T265" s="22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18" t="s">
        <v>152</v>
      </c>
      <c r="AU265" s="218" t="s">
        <v>90</v>
      </c>
      <c r="AV265" s="14" t="s">
        <v>90</v>
      </c>
      <c r="AW265" s="14" t="s">
        <v>36</v>
      </c>
      <c r="AX265" s="14" t="s">
        <v>81</v>
      </c>
      <c r="AY265" s="218" t="s">
        <v>140</v>
      </c>
    </row>
    <row r="266" s="13" customFormat="1">
      <c r="A266" s="13"/>
      <c r="B266" s="210"/>
      <c r="C266" s="13"/>
      <c r="D266" s="205" t="s">
        <v>152</v>
      </c>
      <c r="E266" s="211" t="s">
        <v>1</v>
      </c>
      <c r="F266" s="212" t="s">
        <v>375</v>
      </c>
      <c r="G266" s="13"/>
      <c r="H266" s="211" t="s">
        <v>1</v>
      </c>
      <c r="I266" s="213"/>
      <c r="J266" s="13"/>
      <c r="K266" s="13"/>
      <c r="L266" s="210"/>
      <c r="M266" s="214"/>
      <c r="N266" s="215"/>
      <c r="O266" s="215"/>
      <c r="P266" s="215"/>
      <c r="Q266" s="215"/>
      <c r="R266" s="215"/>
      <c r="S266" s="215"/>
      <c r="T266" s="21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11" t="s">
        <v>152</v>
      </c>
      <c r="AU266" s="211" t="s">
        <v>90</v>
      </c>
      <c r="AV266" s="13" t="s">
        <v>88</v>
      </c>
      <c r="AW266" s="13" t="s">
        <v>36</v>
      </c>
      <c r="AX266" s="13" t="s">
        <v>81</v>
      </c>
      <c r="AY266" s="211" t="s">
        <v>140</v>
      </c>
    </row>
    <row r="267" s="13" customFormat="1">
      <c r="A267" s="13"/>
      <c r="B267" s="210"/>
      <c r="C267" s="13"/>
      <c r="D267" s="205" t="s">
        <v>152</v>
      </c>
      <c r="E267" s="211" t="s">
        <v>1</v>
      </c>
      <c r="F267" s="212" t="s">
        <v>376</v>
      </c>
      <c r="G267" s="13"/>
      <c r="H267" s="211" t="s">
        <v>1</v>
      </c>
      <c r="I267" s="213"/>
      <c r="J267" s="13"/>
      <c r="K267" s="13"/>
      <c r="L267" s="210"/>
      <c r="M267" s="214"/>
      <c r="N267" s="215"/>
      <c r="O267" s="215"/>
      <c r="P267" s="215"/>
      <c r="Q267" s="215"/>
      <c r="R267" s="215"/>
      <c r="S267" s="215"/>
      <c r="T267" s="21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11" t="s">
        <v>152</v>
      </c>
      <c r="AU267" s="211" t="s">
        <v>90</v>
      </c>
      <c r="AV267" s="13" t="s">
        <v>88</v>
      </c>
      <c r="AW267" s="13" t="s">
        <v>36</v>
      </c>
      <c r="AX267" s="13" t="s">
        <v>81</v>
      </c>
      <c r="AY267" s="211" t="s">
        <v>140</v>
      </c>
    </row>
    <row r="268" s="14" customFormat="1">
      <c r="A268" s="14"/>
      <c r="B268" s="217"/>
      <c r="C268" s="14"/>
      <c r="D268" s="205" t="s">
        <v>152</v>
      </c>
      <c r="E268" s="218" t="s">
        <v>1</v>
      </c>
      <c r="F268" s="219" t="s">
        <v>290</v>
      </c>
      <c r="G268" s="14"/>
      <c r="H268" s="220">
        <v>10.271000000000001</v>
      </c>
      <c r="I268" s="221"/>
      <c r="J268" s="14"/>
      <c r="K268" s="14"/>
      <c r="L268" s="217"/>
      <c r="M268" s="222"/>
      <c r="N268" s="223"/>
      <c r="O268" s="223"/>
      <c r="P268" s="223"/>
      <c r="Q268" s="223"/>
      <c r="R268" s="223"/>
      <c r="S268" s="223"/>
      <c r="T268" s="22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18" t="s">
        <v>152</v>
      </c>
      <c r="AU268" s="218" t="s">
        <v>90</v>
      </c>
      <c r="AV268" s="14" t="s">
        <v>90</v>
      </c>
      <c r="AW268" s="14" t="s">
        <v>36</v>
      </c>
      <c r="AX268" s="14" t="s">
        <v>81</v>
      </c>
      <c r="AY268" s="218" t="s">
        <v>140</v>
      </c>
    </row>
    <row r="269" s="13" customFormat="1">
      <c r="A269" s="13"/>
      <c r="B269" s="210"/>
      <c r="C269" s="13"/>
      <c r="D269" s="205" t="s">
        <v>152</v>
      </c>
      <c r="E269" s="211" t="s">
        <v>1</v>
      </c>
      <c r="F269" s="212" t="s">
        <v>377</v>
      </c>
      <c r="G269" s="13"/>
      <c r="H269" s="211" t="s">
        <v>1</v>
      </c>
      <c r="I269" s="213"/>
      <c r="J269" s="13"/>
      <c r="K269" s="13"/>
      <c r="L269" s="210"/>
      <c r="M269" s="214"/>
      <c r="N269" s="215"/>
      <c r="O269" s="215"/>
      <c r="P269" s="215"/>
      <c r="Q269" s="215"/>
      <c r="R269" s="215"/>
      <c r="S269" s="215"/>
      <c r="T269" s="21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11" t="s">
        <v>152</v>
      </c>
      <c r="AU269" s="211" t="s">
        <v>90</v>
      </c>
      <c r="AV269" s="13" t="s">
        <v>88</v>
      </c>
      <c r="AW269" s="13" t="s">
        <v>36</v>
      </c>
      <c r="AX269" s="13" t="s">
        <v>81</v>
      </c>
      <c r="AY269" s="211" t="s">
        <v>140</v>
      </c>
    </row>
    <row r="270" s="14" customFormat="1">
      <c r="A270" s="14"/>
      <c r="B270" s="217"/>
      <c r="C270" s="14"/>
      <c r="D270" s="205" t="s">
        <v>152</v>
      </c>
      <c r="E270" s="218" t="s">
        <v>1</v>
      </c>
      <c r="F270" s="219" t="s">
        <v>291</v>
      </c>
      <c r="G270" s="14"/>
      <c r="H270" s="220">
        <v>17.021000000000001</v>
      </c>
      <c r="I270" s="221"/>
      <c r="J270" s="14"/>
      <c r="K270" s="14"/>
      <c r="L270" s="217"/>
      <c r="M270" s="222"/>
      <c r="N270" s="223"/>
      <c r="O270" s="223"/>
      <c r="P270" s="223"/>
      <c r="Q270" s="223"/>
      <c r="R270" s="223"/>
      <c r="S270" s="223"/>
      <c r="T270" s="22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18" t="s">
        <v>152</v>
      </c>
      <c r="AU270" s="218" t="s">
        <v>90</v>
      </c>
      <c r="AV270" s="14" t="s">
        <v>90</v>
      </c>
      <c r="AW270" s="14" t="s">
        <v>36</v>
      </c>
      <c r="AX270" s="14" t="s">
        <v>81</v>
      </c>
      <c r="AY270" s="218" t="s">
        <v>140</v>
      </c>
    </row>
    <row r="271" s="15" customFormat="1">
      <c r="A271" s="15"/>
      <c r="B271" s="226"/>
      <c r="C271" s="15"/>
      <c r="D271" s="205" t="s">
        <v>152</v>
      </c>
      <c r="E271" s="227" t="s">
        <v>1</v>
      </c>
      <c r="F271" s="228" t="s">
        <v>201</v>
      </c>
      <c r="G271" s="15"/>
      <c r="H271" s="229">
        <v>63.773000000000003</v>
      </c>
      <c r="I271" s="230"/>
      <c r="J271" s="15"/>
      <c r="K271" s="15"/>
      <c r="L271" s="226"/>
      <c r="M271" s="231"/>
      <c r="N271" s="232"/>
      <c r="O271" s="232"/>
      <c r="P271" s="232"/>
      <c r="Q271" s="232"/>
      <c r="R271" s="232"/>
      <c r="S271" s="232"/>
      <c r="T271" s="233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27" t="s">
        <v>152</v>
      </c>
      <c r="AU271" s="227" t="s">
        <v>90</v>
      </c>
      <c r="AV271" s="15" t="s">
        <v>148</v>
      </c>
      <c r="AW271" s="15" t="s">
        <v>36</v>
      </c>
      <c r="AX271" s="15" t="s">
        <v>88</v>
      </c>
      <c r="AY271" s="227" t="s">
        <v>140</v>
      </c>
    </row>
    <row r="272" s="2" customFormat="1" ht="16.5" customHeight="1">
      <c r="A272" s="40"/>
      <c r="B272" s="192"/>
      <c r="C272" s="245" t="s">
        <v>202</v>
      </c>
      <c r="D272" s="245" t="s">
        <v>378</v>
      </c>
      <c r="E272" s="246" t="s">
        <v>379</v>
      </c>
      <c r="F272" s="247" t="s">
        <v>380</v>
      </c>
      <c r="G272" s="248" t="s">
        <v>186</v>
      </c>
      <c r="H272" s="249">
        <v>127.54600000000001</v>
      </c>
      <c r="I272" s="250"/>
      <c r="J272" s="251">
        <f>ROUND(I272*H272,2)</f>
        <v>0</v>
      </c>
      <c r="K272" s="247" t="s">
        <v>245</v>
      </c>
      <c r="L272" s="252"/>
      <c r="M272" s="253" t="s">
        <v>1</v>
      </c>
      <c r="N272" s="254" t="s">
        <v>46</v>
      </c>
      <c r="O272" s="79"/>
      <c r="P272" s="202">
        <f>O272*H272</f>
        <v>0</v>
      </c>
      <c r="Q272" s="202">
        <v>1</v>
      </c>
      <c r="R272" s="202">
        <f>Q272*H272</f>
        <v>127.54600000000001</v>
      </c>
      <c r="S272" s="202">
        <v>0</v>
      </c>
      <c r="T272" s="203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04" t="s">
        <v>155</v>
      </c>
      <c r="AT272" s="204" t="s">
        <v>378</v>
      </c>
      <c r="AU272" s="204" t="s">
        <v>90</v>
      </c>
      <c r="AY272" s="19" t="s">
        <v>140</v>
      </c>
      <c r="BE272" s="135">
        <f>IF(N272="základní",J272,0)</f>
        <v>0</v>
      </c>
      <c r="BF272" s="135">
        <f>IF(N272="snížená",J272,0)</f>
        <v>0</v>
      </c>
      <c r="BG272" s="135">
        <f>IF(N272="zákl. přenesená",J272,0)</f>
        <v>0</v>
      </c>
      <c r="BH272" s="135">
        <f>IF(N272="sníž. přenesená",J272,0)</f>
        <v>0</v>
      </c>
      <c r="BI272" s="135">
        <f>IF(N272="nulová",J272,0)</f>
        <v>0</v>
      </c>
      <c r="BJ272" s="19" t="s">
        <v>88</v>
      </c>
      <c r="BK272" s="135">
        <f>ROUND(I272*H272,2)</f>
        <v>0</v>
      </c>
      <c r="BL272" s="19" t="s">
        <v>148</v>
      </c>
      <c r="BM272" s="204" t="s">
        <v>381</v>
      </c>
    </row>
    <row r="273" s="2" customFormat="1">
      <c r="A273" s="40"/>
      <c r="B273" s="41"/>
      <c r="C273" s="40"/>
      <c r="D273" s="205" t="s">
        <v>150</v>
      </c>
      <c r="E273" s="40"/>
      <c r="F273" s="206" t="s">
        <v>380</v>
      </c>
      <c r="G273" s="40"/>
      <c r="H273" s="40"/>
      <c r="I273" s="207"/>
      <c r="J273" s="40"/>
      <c r="K273" s="40"/>
      <c r="L273" s="41"/>
      <c r="M273" s="208"/>
      <c r="N273" s="209"/>
      <c r="O273" s="79"/>
      <c r="P273" s="79"/>
      <c r="Q273" s="79"/>
      <c r="R273" s="79"/>
      <c r="S273" s="79"/>
      <c r="T273" s="80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150</v>
      </c>
      <c r="AU273" s="19" t="s">
        <v>90</v>
      </c>
    </row>
    <row r="274" s="14" customFormat="1">
      <c r="A274" s="14"/>
      <c r="B274" s="217"/>
      <c r="C274" s="14"/>
      <c r="D274" s="205" t="s">
        <v>152</v>
      </c>
      <c r="E274" s="14"/>
      <c r="F274" s="219" t="s">
        <v>382</v>
      </c>
      <c r="G274" s="14"/>
      <c r="H274" s="220">
        <v>127.54600000000001</v>
      </c>
      <c r="I274" s="221"/>
      <c r="J274" s="14"/>
      <c r="K274" s="14"/>
      <c r="L274" s="217"/>
      <c r="M274" s="222"/>
      <c r="N274" s="223"/>
      <c r="O274" s="223"/>
      <c r="P274" s="223"/>
      <c r="Q274" s="223"/>
      <c r="R274" s="223"/>
      <c r="S274" s="223"/>
      <c r="T274" s="22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18" t="s">
        <v>152</v>
      </c>
      <c r="AU274" s="218" t="s">
        <v>90</v>
      </c>
      <c r="AV274" s="14" t="s">
        <v>90</v>
      </c>
      <c r="AW274" s="14" t="s">
        <v>3</v>
      </c>
      <c r="AX274" s="14" t="s">
        <v>88</v>
      </c>
      <c r="AY274" s="218" t="s">
        <v>140</v>
      </c>
    </row>
    <row r="275" s="2" customFormat="1" ht="16.5" customHeight="1">
      <c r="A275" s="40"/>
      <c r="B275" s="192"/>
      <c r="C275" s="193" t="s">
        <v>214</v>
      </c>
      <c r="D275" s="193" t="s">
        <v>143</v>
      </c>
      <c r="E275" s="194" t="s">
        <v>383</v>
      </c>
      <c r="F275" s="195" t="s">
        <v>384</v>
      </c>
      <c r="G275" s="196" t="s">
        <v>244</v>
      </c>
      <c r="H275" s="197">
        <v>36.5</v>
      </c>
      <c r="I275" s="198"/>
      <c r="J275" s="199">
        <f>ROUND(I275*H275,2)</f>
        <v>0</v>
      </c>
      <c r="K275" s="195" t="s">
        <v>245</v>
      </c>
      <c r="L275" s="41"/>
      <c r="M275" s="200" t="s">
        <v>1</v>
      </c>
      <c r="N275" s="201" t="s">
        <v>46</v>
      </c>
      <c r="O275" s="79"/>
      <c r="P275" s="202">
        <f>O275*H275</f>
        <v>0</v>
      </c>
      <c r="Q275" s="202">
        <v>0</v>
      </c>
      <c r="R275" s="202">
        <f>Q275*H275</f>
        <v>0</v>
      </c>
      <c r="S275" s="202">
        <v>0</v>
      </c>
      <c r="T275" s="203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04" t="s">
        <v>148</v>
      </c>
      <c r="AT275" s="204" t="s">
        <v>143</v>
      </c>
      <c r="AU275" s="204" t="s">
        <v>90</v>
      </c>
      <c r="AY275" s="19" t="s">
        <v>140</v>
      </c>
      <c r="BE275" s="135">
        <f>IF(N275="základní",J275,0)</f>
        <v>0</v>
      </c>
      <c r="BF275" s="135">
        <f>IF(N275="snížená",J275,0)</f>
        <v>0</v>
      </c>
      <c r="BG275" s="135">
        <f>IF(N275="zákl. přenesená",J275,0)</f>
        <v>0</v>
      </c>
      <c r="BH275" s="135">
        <f>IF(N275="sníž. přenesená",J275,0)</f>
        <v>0</v>
      </c>
      <c r="BI275" s="135">
        <f>IF(N275="nulová",J275,0)</f>
        <v>0</v>
      </c>
      <c r="BJ275" s="19" t="s">
        <v>88</v>
      </c>
      <c r="BK275" s="135">
        <f>ROUND(I275*H275,2)</f>
        <v>0</v>
      </c>
      <c r="BL275" s="19" t="s">
        <v>148</v>
      </c>
      <c r="BM275" s="204" t="s">
        <v>385</v>
      </c>
    </row>
    <row r="276" s="2" customFormat="1">
      <c r="A276" s="40"/>
      <c r="B276" s="41"/>
      <c r="C276" s="40"/>
      <c r="D276" s="205" t="s">
        <v>150</v>
      </c>
      <c r="E276" s="40"/>
      <c r="F276" s="206" t="s">
        <v>386</v>
      </c>
      <c r="G276" s="40"/>
      <c r="H276" s="40"/>
      <c r="I276" s="207"/>
      <c r="J276" s="40"/>
      <c r="K276" s="40"/>
      <c r="L276" s="41"/>
      <c r="M276" s="208"/>
      <c r="N276" s="209"/>
      <c r="O276" s="79"/>
      <c r="P276" s="79"/>
      <c r="Q276" s="79"/>
      <c r="R276" s="79"/>
      <c r="S276" s="79"/>
      <c r="T276" s="80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150</v>
      </c>
      <c r="AU276" s="19" t="s">
        <v>90</v>
      </c>
    </row>
    <row r="277" s="13" customFormat="1">
      <c r="A277" s="13"/>
      <c r="B277" s="210"/>
      <c r="C277" s="13"/>
      <c r="D277" s="205" t="s">
        <v>152</v>
      </c>
      <c r="E277" s="211" t="s">
        <v>1</v>
      </c>
      <c r="F277" s="212" t="s">
        <v>305</v>
      </c>
      <c r="G277" s="13"/>
      <c r="H277" s="211" t="s">
        <v>1</v>
      </c>
      <c r="I277" s="213"/>
      <c r="J277" s="13"/>
      <c r="K277" s="13"/>
      <c r="L277" s="210"/>
      <c r="M277" s="214"/>
      <c r="N277" s="215"/>
      <c r="O277" s="215"/>
      <c r="P277" s="215"/>
      <c r="Q277" s="215"/>
      <c r="R277" s="215"/>
      <c r="S277" s="215"/>
      <c r="T277" s="21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11" t="s">
        <v>152</v>
      </c>
      <c r="AU277" s="211" t="s">
        <v>90</v>
      </c>
      <c r="AV277" s="13" t="s">
        <v>88</v>
      </c>
      <c r="AW277" s="13" t="s">
        <v>36</v>
      </c>
      <c r="AX277" s="13" t="s">
        <v>81</v>
      </c>
      <c r="AY277" s="211" t="s">
        <v>140</v>
      </c>
    </row>
    <row r="278" s="13" customFormat="1">
      <c r="A278" s="13"/>
      <c r="B278" s="210"/>
      <c r="C278" s="13"/>
      <c r="D278" s="205" t="s">
        <v>152</v>
      </c>
      <c r="E278" s="211" t="s">
        <v>1</v>
      </c>
      <c r="F278" s="212" t="s">
        <v>248</v>
      </c>
      <c r="G278" s="13"/>
      <c r="H278" s="211" t="s">
        <v>1</v>
      </c>
      <c r="I278" s="213"/>
      <c r="J278" s="13"/>
      <c r="K278" s="13"/>
      <c r="L278" s="210"/>
      <c r="M278" s="214"/>
      <c r="N278" s="215"/>
      <c r="O278" s="215"/>
      <c r="P278" s="215"/>
      <c r="Q278" s="215"/>
      <c r="R278" s="215"/>
      <c r="S278" s="215"/>
      <c r="T278" s="21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11" t="s">
        <v>152</v>
      </c>
      <c r="AU278" s="211" t="s">
        <v>90</v>
      </c>
      <c r="AV278" s="13" t="s">
        <v>88</v>
      </c>
      <c r="AW278" s="13" t="s">
        <v>36</v>
      </c>
      <c r="AX278" s="13" t="s">
        <v>81</v>
      </c>
      <c r="AY278" s="211" t="s">
        <v>140</v>
      </c>
    </row>
    <row r="279" s="14" customFormat="1">
      <c r="A279" s="14"/>
      <c r="B279" s="217"/>
      <c r="C279" s="14"/>
      <c r="D279" s="205" t="s">
        <v>152</v>
      </c>
      <c r="E279" s="218" t="s">
        <v>1</v>
      </c>
      <c r="F279" s="219" t="s">
        <v>306</v>
      </c>
      <c r="G279" s="14"/>
      <c r="H279" s="220">
        <v>0.29999999999999999</v>
      </c>
      <c r="I279" s="221"/>
      <c r="J279" s="14"/>
      <c r="K279" s="14"/>
      <c r="L279" s="217"/>
      <c r="M279" s="222"/>
      <c r="N279" s="223"/>
      <c r="O279" s="223"/>
      <c r="P279" s="223"/>
      <c r="Q279" s="223"/>
      <c r="R279" s="223"/>
      <c r="S279" s="223"/>
      <c r="T279" s="22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18" t="s">
        <v>152</v>
      </c>
      <c r="AU279" s="218" t="s">
        <v>90</v>
      </c>
      <c r="AV279" s="14" t="s">
        <v>90</v>
      </c>
      <c r="AW279" s="14" t="s">
        <v>36</v>
      </c>
      <c r="AX279" s="14" t="s">
        <v>81</v>
      </c>
      <c r="AY279" s="218" t="s">
        <v>140</v>
      </c>
    </row>
    <row r="280" s="13" customFormat="1">
      <c r="A280" s="13"/>
      <c r="B280" s="210"/>
      <c r="C280" s="13"/>
      <c r="D280" s="205" t="s">
        <v>152</v>
      </c>
      <c r="E280" s="211" t="s">
        <v>1</v>
      </c>
      <c r="F280" s="212" t="s">
        <v>250</v>
      </c>
      <c r="G280" s="13"/>
      <c r="H280" s="211" t="s">
        <v>1</v>
      </c>
      <c r="I280" s="213"/>
      <c r="J280" s="13"/>
      <c r="K280" s="13"/>
      <c r="L280" s="210"/>
      <c r="M280" s="214"/>
      <c r="N280" s="215"/>
      <c r="O280" s="215"/>
      <c r="P280" s="215"/>
      <c r="Q280" s="215"/>
      <c r="R280" s="215"/>
      <c r="S280" s="215"/>
      <c r="T280" s="21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11" t="s">
        <v>152</v>
      </c>
      <c r="AU280" s="211" t="s">
        <v>90</v>
      </c>
      <c r="AV280" s="13" t="s">
        <v>88</v>
      </c>
      <c r="AW280" s="13" t="s">
        <v>36</v>
      </c>
      <c r="AX280" s="13" t="s">
        <v>81</v>
      </c>
      <c r="AY280" s="211" t="s">
        <v>140</v>
      </c>
    </row>
    <row r="281" s="14" customFormat="1">
      <c r="A281" s="14"/>
      <c r="B281" s="217"/>
      <c r="C281" s="14"/>
      <c r="D281" s="205" t="s">
        <v>152</v>
      </c>
      <c r="E281" s="218" t="s">
        <v>1</v>
      </c>
      <c r="F281" s="219" t="s">
        <v>307</v>
      </c>
      <c r="G281" s="14"/>
      <c r="H281" s="220">
        <v>2.2000000000000002</v>
      </c>
      <c r="I281" s="221"/>
      <c r="J281" s="14"/>
      <c r="K281" s="14"/>
      <c r="L281" s="217"/>
      <c r="M281" s="222"/>
      <c r="N281" s="223"/>
      <c r="O281" s="223"/>
      <c r="P281" s="223"/>
      <c r="Q281" s="223"/>
      <c r="R281" s="223"/>
      <c r="S281" s="223"/>
      <c r="T281" s="22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18" t="s">
        <v>152</v>
      </c>
      <c r="AU281" s="218" t="s">
        <v>90</v>
      </c>
      <c r="AV281" s="14" t="s">
        <v>90</v>
      </c>
      <c r="AW281" s="14" t="s">
        <v>36</v>
      </c>
      <c r="AX281" s="14" t="s">
        <v>81</v>
      </c>
      <c r="AY281" s="218" t="s">
        <v>140</v>
      </c>
    </row>
    <row r="282" s="16" customFormat="1">
      <c r="A282" s="16"/>
      <c r="B282" s="237"/>
      <c r="C282" s="16"/>
      <c r="D282" s="205" t="s">
        <v>152</v>
      </c>
      <c r="E282" s="238" t="s">
        <v>1</v>
      </c>
      <c r="F282" s="239" t="s">
        <v>294</v>
      </c>
      <c r="G282" s="16"/>
      <c r="H282" s="240">
        <v>2.5</v>
      </c>
      <c r="I282" s="241"/>
      <c r="J282" s="16"/>
      <c r="K282" s="16"/>
      <c r="L282" s="237"/>
      <c r="M282" s="242"/>
      <c r="N282" s="243"/>
      <c r="O282" s="243"/>
      <c r="P282" s="243"/>
      <c r="Q282" s="243"/>
      <c r="R282" s="243"/>
      <c r="S282" s="243"/>
      <c r="T282" s="244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238" t="s">
        <v>152</v>
      </c>
      <c r="AU282" s="238" t="s">
        <v>90</v>
      </c>
      <c r="AV282" s="16" t="s">
        <v>258</v>
      </c>
      <c r="AW282" s="16" t="s">
        <v>36</v>
      </c>
      <c r="AX282" s="16" t="s">
        <v>81</v>
      </c>
      <c r="AY282" s="238" t="s">
        <v>140</v>
      </c>
    </row>
    <row r="283" s="13" customFormat="1">
      <c r="A283" s="13"/>
      <c r="B283" s="210"/>
      <c r="C283" s="13"/>
      <c r="D283" s="205" t="s">
        <v>152</v>
      </c>
      <c r="E283" s="211" t="s">
        <v>1</v>
      </c>
      <c r="F283" s="212" t="s">
        <v>387</v>
      </c>
      <c r="G283" s="13"/>
      <c r="H283" s="211" t="s">
        <v>1</v>
      </c>
      <c r="I283" s="213"/>
      <c r="J283" s="13"/>
      <c r="K283" s="13"/>
      <c r="L283" s="210"/>
      <c r="M283" s="214"/>
      <c r="N283" s="215"/>
      <c r="O283" s="215"/>
      <c r="P283" s="215"/>
      <c r="Q283" s="215"/>
      <c r="R283" s="215"/>
      <c r="S283" s="215"/>
      <c r="T283" s="21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11" t="s">
        <v>152</v>
      </c>
      <c r="AU283" s="211" t="s">
        <v>90</v>
      </c>
      <c r="AV283" s="13" t="s">
        <v>88</v>
      </c>
      <c r="AW283" s="13" t="s">
        <v>36</v>
      </c>
      <c r="AX283" s="13" t="s">
        <v>81</v>
      </c>
      <c r="AY283" s="211" t="s">
        <v>140</v>
      </c>
    </row>
    <row r="284" s="13" customFormat="1">
      <c r="A284" s="13"/>
      <c r="B284" s="210"/>
      <c r="C284" s="13"/>
      <c r="D284" s="205" t="s">
        <v>152</v>
      </c>
      <c r="E284" s="211" t="s">
        <v>1</v>
      </c>
      <c r="F284" s="212" t="s">
        <v>248</v>
      </c>
      <c r="G284" s="13"/>
      <c r="H284" s="211" t="s">
        <v>1</v>
      </c>
      <c r="I284" s="213"/>
      <c r="J284" s="13"/>
      <c r="K284" s="13"/>
      <c r="L284" s="210"/>
      <c r="M284" s="214"/>
      <c r="N284" s="215"/>
      <c r="O284" s="215"/>
      <c r="P284" s="215"/>
      <c r="Q284" s="215"/>
      <c r="R284" s="215"/>
      <c r="S284" s="215"/>
      <c r="T284" s="21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11" t="s">
        <v>152</v>
      </c>
      <c r="AU284" s="211" t="s">
        <v>90</v>
      </c>
      <c r="AV284" s="13" t="s">
        <v>88</v>
      </c>
      <c r="AW284" s="13" t="s">
        <v>36</v>
      </c>
      <c r="AX284" s="13" t="s">
        <v>81</v>
      </c>
      <c r="AY284" s="211" t="s">
        <v>140</v>
      </c>
    </row>
    <row r="285" s="14" customFormat="1">
      <c r="A285" s="14"/>
      <c r="B285" s="217"/>
      <c r="C285" s="14"/>
      <c r="D285" s="205" t="s">
        <v>152</v>
      </c>
      <c r="E285" s="218" t="s">
        <v>1</v>
      </c>
      <c r="F285" s="219" t="s">
        <v>388</v>
      </c>
      <c r="G285" s="14"/>
      <c r="H285" s="220">
        <v>18</v>
      </c>
      <c r="I285" s="221"/>
      <c r="J285" s="14"/>
      <c r="K285" s="14"/>
      <c r="L285" s="217"/>
      <c r="M285" s="222"/>
      <c r="N285" s="223"/>
      <c r="O285" s="223"/>
      <c r="P285" s="223"/>
      <c r="Q285" s="223"/>
      <c r="R285" s="223"/>
      <c r="S285" s="223"/>
      <c r="T285" s="22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18" t="s">
        <v>152</v>
      </c>
      <c r="AU285" s="218" t="s">
        <v>90</v>
      </c>
      <c r="AV285" s="14" t="s">
        <v>90</v>
      </c>
      <c r="AW285" s="14" t="s">
        <v>36</v>
      </c>
      <c r="AX285" s="14" t="s">
        <v>81</v>
      </c>
      <c r="AY285" s="218" t="s">
        <v>140</v>
      </c>
    </row>
    <row r="286" s="13" customFormat="1">
      <c r="A286" s="13"/>
      <c r="B286" s="210"/>
      <c r="C286" s="13"/>
      <c r="D286" s="205" t="s">
        <v>152</v>
      </c>
      <c r="E286" s="211" t="s">
        <v>1</v>
      </c>
      <c r="F286" s="212" t="s">
        <v>250</v>
      </c>
      <c r="G286" s="13"/>
      <c r="H286" s="211" t="s">
        <v>1</v>
      </c>
      <c r="I286" s="213"/>
      <c r="J286" s="13"/>
      <c r="K286" s="13"/>
      <c r="L286" s="210"/>
      <c r="M286" s="214"/>
      <c r="N286" s="215"/>
      <c r="O286" s="215"/>
      <c r="P286" s="215"/>
      <c r="Q286" s="215"/>
      <c r="R286" s="215"/>
      <c r="S286" s="215"/>
      <c r="T286" s="21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11" t="s">
        <v>152</v>
      </c>
      <c r="AU286" s="211" t="s">
        <v>90</v>
      </c>
      <c r="AV286" s="13" t="s">
        <v>88</v>
      </c>
      <c r="AW286" s="13" t="s">
        <v>36</v>
      </c>
      <c r="AX286" s="13" t="s">
        <v>81</v>
      </c>
      <c r="AY286" s="211" t="s">
        <v>140</v>
      </c>
    </row>
    <row r="287" s="14" customFormat="1">
      <c r="A287" s="14"/>
      <c r="B287" s="217"/>
      <c r="C287" s="14"/>
      <c r="D287" s="205" t="s">
        <v>152</v>
      </c>
      <c r="E287" s="218" t="s">
        <v>1</v>
      </c>
      <c r="F287" s="219" t="s">
        <v>389</v>
      </c>
      <c r="G287" s="14"/>
      <c r="H287" s="220">
        <v>16</v>
      </c>
      <c r="I287" s="221"/>
      <c r="J287" s="14"/>
      <c r="K287" s="14"/>
      <c r="L287" s="217"/>
      <c r="M287" s="222"/>
      <c r="N287" s="223"/>
      <c r="O287" s="223"/>
      <c r="P287" s="223"/>
      <c r="Q287" s="223"/>
      <c r="R287" s="223"/>
      <c r="S287" s="223"/>
      <c r="T287" s="22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18" t="s">
        <v>152</v>
      </c>
      <c r="AU287" s="218" t="s">
        <v>90</v>
      </c>
      <c r="AV287" s="14" t="s">
        <v>90</v>
      </c>
      <c r="AW287" s="14" t="s">
        <v>36</v>
      </c>
      <c r="AX287" s="14" t="s">
        <v>81</v>
      </c>
      <c r="AY287" s="218" t="s">
        <v>140</v>
      </c>
    </row>
    <row r="288" s="16" customFormat="1">
      <c r="A288" s="16"/>
      <c r="B288" s="237"/>
      <c r="C288" s="16"/>
      <c r="D288" s="205" t="s">
        <v>152</v>
      </c>
      <c r="E288" s="238" t="s">
        <v>1</v>
      </c>
      <c r="F288" s="239" t="s">
        <v>294</v>
      </c>
      <c r="G288" s="16"/>
      <c r="H288" s="240">
        <v>34</v>
      </c>
      <c r="I288" s="241"/>
      <c r="J288" s="16"/>
      <c r="K288" s="16"/>
      <c r="L288" s="237"/>
      <c r="M288" s="242"/>
      <c r="N288" s="243"/>
      <c r="O288" s="243"/>
      <c r="P288" s="243"/>
      <c r="Q288" s="243"/>
      <c r="R288" s="243"/>
      <c r="S288" s="243"/>
      <c r="T288" s="244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T288" s="238" t="s">
        <v>152</v>
      </c>
      <c r="AU288" s="238" t="s">
        <v>90</v>
      </c>
      <c r="AV288" s="16" t="s">
        <v>258</v>
      </c>
      <c r="AW288" s="16" t="s">
        <v>36</v>
      </c>
      <c r="AX288" s="16" t="s">
        <v>81</v>
      </c>
      <c r="AY288" s="238" t="s">
        <v>140</v>
      </c>
    </row>
    <row r="289" s="15" customFormat="1">
      <c r="A289" s="15"/>
      <c r="B289" s="226"/>
      <c r="C289" s="15"/>
      <c r="D289" s="205" t="s">
        <v>152</v>
      </c>
      <c r="E289" s="227" t="s">
        <v>1</v>
      </c>
      <c r="F289" s="228" t="s">
        <v>201</v>
      </c>
      <c r="G289" s="15"/>
      <c r="H289" s="229">
        <v>36.5</v>
      </c>
      <c r="I289" s="230"/>
      <c r="J289" s="15"/>
      <c r="K289" s="15"/>
      <c r="L289" s="226"/>
      <c r="M289" s="231"/>
      <c r="N289" s="232"/>
      <c r="O289" s="232"/>
      <c r="P289" s="232"/>
      <c r="Q289" s="232"/>
      <c r="R289" s="232"/>
      <c r="S289" s="232"/>
      <c r="T289" s="233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27" t="s">
        <v>152</v>
      </c>
      <c r="AU289" s="227" t="s">
        <v>90</v>
      </c>
      <c r="AV289" s="15" t="s">
        <v>148</v>
      </c>
      <c r="AW289" s="15" t="s">
        <v>36</v>
      </c>
      <c r="AX289" s="15" t="s">
        <v>88</v>
      </c>
      <c r="AY289" s="227" t="s">
        <v>140</v>
      </c>
    </row>
    <row r="290" s="2" customFormat="1" ht="16.5" customHeight="1">
      <c r="A290" s="40"/>
      <c r="B290" s="192"/>
      <c r="C290" s="245" t="s">
        <v>7</v>
      </c>
      <c r="D290" s="245" t="s">
        <v>378</v>
      </c>
      <c r="E290" s="246" t="s">
        <v>390</v>
      </c>
      <c r="F290" s="247" t="s">
        <v>391</v>
      </c>
      <c r="G290" s="248" t="s">
        <v>392</v>
      </c>
      <c r="H290" s="249">
        <v>0.72999999999999998</v>
      </c>
      <c r="I290" s="250"/>
      <c r="J290" s="251">
        <f>ROUND(I290*H290,2)</f>
        <v>0</v>
      </c>
      <c r="K290" s="247" t="s">
        <v>245</v>
      </c>
      <c r="L290" s="252"/>
      <c r="M290" s="253" t="s">
        <v>1</v>
      </c>
      <c r="N290" s="254" t="s">
        <v>46</v>
      </c>
      <c r="O290" s="79"/>
      <c r="P290" s="202">
        <f>O290*H290</f>
        <v>0</v>
      </c>
      <c r="Q290" s="202">
        <v>0.001</v>
      </c>
      <c r="R290" s="202">
        <f>Q290*H290</f>
        <v>0.00072999999999999996</v>
      </c>
      <c r="S290" s="202">
        <v>0</v>
      </c>
      <c r="T290" s="203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04" t="s">
        <v>155</v>
      </c>
      <c r="AT290" s="204" t="s">
        <v>378</v>
      </c>
      <c r="AU290" s="204" t="s">
        <v>90</v>
      </c>
      <c r="AY290" s="19" t="s">
        <v>140</v>
      </c>
      <c r="BE290" s="135">
        <f>IF(N290="základní",J290,0)</f>
        <v>0</v>
      </c>
      <c r="BF290" s="135">
        <f>IF(N290="snížená",J290,0)</f>
        <v>0</v>
      </c>
      <c r="BG290" s="135">
        <f>IF(N290="zákl. přenesená",J290,0)</f>
        <v>0</v>
      </c>
      <c r="BH290" s="135">
        <f>IF(N290="sníž. přenesená",J290,0)</f>
        <v>0</v>
      </c>
      <c r="BI290" s="135">
        <f>IF(N290="nulová",J290,0)</f>
        <v>0</v>
      </c>
      <c r="BJ290" s="19" t="s">
        <v>88</v>
      </c>
      <c r="BK290" s="135">
        <f>ROUND(I290*H290,2)</f>
        <v>0</v>
      </c>
      <c r="BL290" s="19" t="s">
        <v>148</v>
      </c>
      <c r="BM290" s="204" t="s">
        <v>393</v>
      </c>
    </row>
    <row r="291" s="2" customFormat="1">
      <c r="A291" s="40"/>
      <c r="B291" s="41"/>
      <c r="C291" s="40"/>
      <c r="D291" s="205" t="s">
        <v>150</v>
      </c>
      <c r="E291" s="40"/>
      <c r="F291" s="206" t="s">
        <v>391</v>
      </c>
      <c r="G291" s="40"/>
      <c r="H291" s="40"/>
      <c r="I291" s="207"/>
      <c r="J291" s="40"/>
      <c r="K291" s="40"/>
      <c r="L291" s="41"/>
      <c r="M291" s="208"/>
      <c r="N291" s="209"/>
      <c r="O291" s="79"/>
      <c r="P291" s="79"/>
      <c r="Q291" s="79"/>
      <c r="R291" s="79"/>
      <c r="S291" s="79"/>
      <c r="T291" s="8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150</v>
      </c>
      <c r="AU291" s="19" t="s">
        <v>90</v>
      </c>
    </row>
    <row r="292" s="14" customFormat="1">
      <c r="A292" s="14"/>
      <c r="B292" s="217"/>
      <c r="C292" s="14"/>
      <c r="D292" s="205" t="s">
        <v>152</v>
      </c>
      <c r="E292" s="14"/>
      <c r="F292" s="219" t="s">
        <v>394</v>
      </c>
      <c r="G292" s="14"/>
      <c r="H292" s="220">
        <v>0.72999999999999998</v>
      </c>
      <c r="I292" s="221"/>
      <c r="J292" s="14"/>
      <c r="K292" s="14"/>
      <c r="L292" s="217"/>
      <c r="M292" s="222"/>
      <c r="N292" s="223"/>
      <c r="O292" s="223"/>
      <c r="P292" s="223"/>
      <c r="Q292" s="223"/>
      <c r="R292" s="223"/>
      <c r="S292" s="223"/>
      <c r="T292" s="22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18" t="s">
        <v>152</v>
      </c>
      <c r="AU292" s="218" t="s">
        <v>90</v>
      </c>
      <c r="AV292" s="14" t="s">
        <v>90</v>
      </c>
      <c r="AW292" s="14" t="s">
        <v>3</v>
      </c>
      <c r="AX292" s="14" t="s">
        <v>88</v>
      </c>
      <c r="AY292" s="218" t="s">
        <v>140</v>
      </c>
    </row>
    <row r="293" s="2" customFormat="1" ht="16.5" customHeight="1">
      <c r="A293" s="40"/>
      <c r="B293" s="192"/>
      <c r="C293" s="193" t="s">
        <v>395</v>
      </c>
      <c r="D293" s="193" t="s">
        <v>143</v>
      </c>
      <c r="E293" s="194" t="s">
        <v>396</v>
      </c>
      <c r="F293" s="195" t="s">
        <v>397</v>
      </c>
      <c r="G293" s="196" t="s">
        <v>244</v>
      </c>
      <c r="H293" s="197">
        <v>30.539999999999999</v>
      </c>
      <c r="I293" s="198"/>
      <c r="J293" s="199">
        <f>ROUND(I293*H293,2)</f>
        <v>0</v>
      </c>
      <c r="K293" s="195" t="s">
        <v>245</v>
      </c>
      <c r="L293" s="41"/>
      <c r="M293" s="200" t="s">
        <v>1</v>
      </c>
      <c r="N293" s="201" t="s">
        <v>46</v>
      </c>
      <c r="O293" s="79"/>
      <c r="P293" s="202">
        <f>O293*H293</f>
        <v>0</v>
      </c>
      <c r="Q293" s="202">
        <v>0</v>
      </c>
      <c r="R293" s="202">
        <f>Q293*H293</f>
        <v>0</v>
      </c>
      <c r="S293" s="202">
        <v>0</v>
      </c>
      <c r="T293" s="203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04" t="s">
        <v>148</v>
      </c>
      <c r="AT293" s="204" t="s">
        <v>143</v>
      </c>
      <c r="AU293" s="204" t="s">
        <v>90</v>
      </c>
      <c r="AY293" s="19" t="s">
        <v>140</v>
      </c>
      <c r="BE293" s="135">
        <f>IF(N293="základní",J293,0)</f>
        <v>0</v>
      </c>
      <c r="BF293" s="135">
        <f>IF(N293="snížená",J293,0)</f>
        <v>0</v>
      </c>
      <c r="BG293" s="135">
        <f>IF(N293="zákl. přenesená",J293,0)</f>
        <v>0</v>
      </c>
      <c r="BH293" s="135">
        <f>IF(N293="sníž. přenesená",J293,0)</f>
        <v>0</v>
      </c>
      <c r="BI293" s="135">
        <f>IF(N293="nulová",J293,0)</f>
        <v>0</v>
      </c>
      <c r="BJ293" s="19" t="s">
        <v>88</v>
      </c>
      <c r="BK293" s="135">
        <f>ROUND(I293*H293,2)</f>
        <v>0</v>
      </c>
      <c r="BL293" s="19" t="s">
        <v>148</v>
      </c>
      <c r="BM293" s="204" t="s">
        <v>398</v>
      </c>
    </row>
    <row r="294" s="2" customFormat="1">
      <c r="A294" s="40"/>
      <c r="B294" s="41"/>
      <c r="C294" s="40"/>
      <c r="D294" s="205" t="s">
        <v>150</v>
      </c>
      <c r="E294" s="40"/>
      <c r="F294" s="206" t="s">
        <v>399</v>
      </c>
      <c r="G294" s="40"/>
      <c r="H294" s="40"/>
      <c r="I294" s="207"/>
      <c r="J294" s="40"/>
      <c r="K294" s="40"/>
      <c r="L294" s="41"/>
      <c r="M294" s="208"/>
      <c r="N294" s="209"/>
      <c r="O294" s="79"/>
      <c r="P294" s="79"/>
      <c r="Q294" s="79"/>
      <c r="R294" s="79"/>
      <c r="S294" s="79"/>
      <c r="T294" s="80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150</v>
      </c>
      <c r="AU294" s="19" t="s">
        <v>90</v>
      </c>
    </row>
    <row r="295" s="13" customFormat="1">
      <c r="A295" s="13"/>
      <c r="B295" s="210"/>
      <c r="C295" s="13"/>
      <c r="D295" s="205" t="s">
        <v>152</v>
      </c>
      <c r="E295" s="211" t="s">
        <v>1</v>
      </c>
      <c r="F295" s="212" t="s">
        <v>288</v>
      </c>
      <c r="G295" s="13"/>
      <c r="H295" s="211" t="s">
        <v>1</v>
      </c>
      <c r="I295" s="213"/>
      <c r="J295" s="13"/>
      <c r="K295" s="13"/>
      <c r="L295" s="210"/>
      <c r="M295" s="214"/>
      <c r="N295" s="215"/>
      <c r="O295" s="215"/>
      <c r="P295" s="215"/>
      <c r="Q295" s="215"/>
      <c r="R295" s="215"/>
      <c r="S295" s="215"/>
      <c r="T295" s="21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11" t="s">
        <v>152</v>
      </c>
      <c r="AU295" s="211" t="s">
        <v>90</v>
      </c>
      <c r="AV295" s="13" t="s">
        <v>88</v>
      </c>
      <c r="AW295" s="13" t="s">
        <v>36</v>
      </c>
      <c r="AX295" s="13" t="s">
        <v>81</v>
      </c>
      <c r="AY295" s="211" t="s">
        <v>140</v>
      </c>
    </row>
    <row r="296" s="14" customFormat="1">
      <c r="A296" s="14"/>
      <c r="B296" s="217"/>
      <c r="C296" s="14"/>
      <c r="D296" s="205" t="s">
        <v>152</v>
      </c>
      <c r="E296" s="218" t="s">
        <v>1</v>
      </c>
      <c r="F296" s="219" t="s">
        <v>400</v>
      </c>
      <c r="G296" s="14"/>
      <c r="H296" s="220">
        <v>14.039999999999999</v>
      </c>
      <c r="I296" s="221"/>
      <c r="J296" s="14"/>
      <c r="K296" s="14"/>
      <c r="L296" s="217"/>
      <c r="M296" s="222"/>
      <c r="N296" s="223"/>
      <c r="O296" s="223"/>
      <c r="P296" s="223"/>
      <c r="Q296" s="223"/>
      <c r="R296" s="223"/>
      <c r="S296" s="223"/>
      <c r="T296" s="22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18" t="s">
        <v>152</v>
      </c>
      <c r="AU296" s="218" t="s">
        <v>90</v>
      </c>
      <c r="AV296" s="14" t="s">
        <v>90</v>
      </c>
      <c r="AW296" s="14" t="s">
        <v>36</v>
      </c>
      <c r="AX296" s="14" t="s">
        <v>81</v>
      </c>
      <c r="AY296" s="218" t="s">
        <v>140</v>
      </c>
    </row>
    <row r="297" s="13" customFormat="1">
      <c r="A297" s="13"/>
      <c r="B297" s="210"/>
      <c r="C297" s="13"/>
      <c r="D297" s="205" t="s">
        <v>152</v>
      </c>
      <c r="E297" s="211" t="s">
        <v>1</v>
      </c>
      <c r="F297" s="212" t="s">
        <v>401</v>
      </c>
      <c r="G297" s="13"/>
      <c r="H297" s="211" t="s">
        <v>1</v>
      </c>
      <c r="I297" s="213"/>
      <c r="J297" s="13"/>
      <c r="K297" s="13"/>
      <c r="L297" s="210"/>
      <c r="M297" s="214"/>
      <c r="N297" s="215"/>
      <c r="O297" s="215"/>
      <c r="P297" s="215"/>
      <c r="Q297" s="215"/>
      <c r="R297" s="215"/>
      <c r="S297" s="215"/>
      <c r="T297" s="21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11" t="s">
        <v>152</v>
      </c>
      <c r="AU297" s="211" t="s">
        <v>90</v>
      </c>
      <c r="AV297" s="13" t="s">
        <v>88</v>
      </c>
      <c r="AW297" s="13" t="s">
        <v>36</v>
      </c>
      <c r="AX297" s="13" t="s">
        <v>81</v>
      </c>
      <c r="AY297" s="211" t="s">
        <v>140</v>
      </c>
    </row>
    <row r="298" s="14" customFormat="1">
      <c r="A298" s="14"/>
      <c r="B298" s="217"/>
      <c r="C298" s="14"/>
      <c r="D298" s="205" t="s">
        <v>152</v>
      </c>
      <c r="E298" s="218" t="s">
        <v>1</v>
      </c>
      <c r="F298" s="219" t="s">
        <v>402</v>
      </c>
      <c r="G298" s="14"/>
      <c r="H298" s="220">
        <v>16.5</v>
      </c>
      <c r="I298" s="221"/>
      <c r="J298" s="14"/>
      <c r="K298" s="14"/>
      <c r="L298" s="217"/>
      <c r="M298" s="222"/>
      <c r="N298" s="223"/>
      <c r="O298" s="223"/>
      <c r="P298" s="223"/>
      <c r="Q298" s="223"/>
      <c r="R298" s="223"/>
      <c r="S298" s="223"/>
      <c r="T298" s="22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18" t="s">
        <v>152</v>
      </c>
      <c r="AU298" s="218" t="s">
        <v>90</v>
      </c>
      <c r="AV298" s="14" t="s">
        <v>90</v>
      </c>
      <c r="AW298" s="14" t="s">
        <v>36</v>
      </c>
      <c r="AX298" s="14" t="s">
        <v>81</v>
      </c>
      <c r="AY298" s="218" t="s">
        <v>140</v>
      </c>
    </row>
    <row r="299" s="15" customFormat="1">
      <c r="A299" s="15"/>
      <c r="B299" s="226"/>
      <c r="C299" s="15"/>
      <c r="D299" s="205" t="s">
        <v>152</v>
      </c>
      <c r="E299" s="227" t="s">
        <v>1</v>
      </c>
      <c r="F299" s="228" t="s">
        <v>201</v>
      </c>
      <c r="G299" s="15"/>
      <c r="H299" s="229">
        <v>30.539999999999999</v>
      </c>
      <c r="I299" s="230"/>
      <c r="J299" s="15"/>
      <c r="K299" s="15"/>
      <c r="L299" s="226"/>
      <c r="M299" s="231"/>
      <c r="N299" s="232"/>
      <c r="O299" s="232"/>
      <c r="P299" s="232"/>
      <c r="Q299" s="232"/>
      <c r="R299" s="232"/>
      <c r="S299" s="232"/>
      <c r="T299" s="233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27" t="s">
        <v>152</v>
      </c>
      <c r="AU299" s="227" t="s">
        <v>90</v>
      </c>
      <c r="AV299" s="15" t="s">
        <v>148</v>
      </c>
      <c r="AW299" s="15" t="s">
        <v>36</v>
      </c>
      <c r="AX299" s="15" t="s">
        <v>88</v>
      </c>
      <c r="AY299" s="227" t="s">
        <v>140</v>
      </c>
    </row>
    <row r="300" s="2" customFormat="1" ht="16.5" customHeight="1">
      <c r="A300" s="40"/>
      <c r="B300" s="192"/>
      <c r="C300" s="193" t="s">
        <v>221</v>
      </c>
      <c r="D300" s="193" t="s">
        <v>143</v>
      </c>
      <c r="E300" s="194" t="s">
        <v>403</v>
      </c>
      <c r="F300" s="195" t="s">
        <v>404</v>
      </c>
      <c r="G300" s="196" t="s">
        <v>244</v>
      </c>
      <c r="H300" s="197">
        <v>34</v>
      </c>
      <c r="I300" s="198"/>
      <c r="J300" s="199">
        <f>ROUND(I300*H300,2)</f>
        <v>0</v>
      </c>
      <c r="K300" s="195" t="s">
        <v>245</v>
      </c>
      <c r="L300" s="41"/>
      <c r="M300" s="200" t="s">
        <v>1</v>
      </c>
      <c r="N300" s="201" t="s">
        <v>46</v>
      </c>
      <c r="O300" s="79"/>
      <c r="P300" s="202">
        <f>O300*H300</f>
        <v>0</v>
      </c>
      <c r="Q300" s="202">
        <v>0</v>
      </c>
      <c r="R300" s="202">
        <f>Q300*H300</f>
        <v>0</v>
      </c>
      <c r="S300" s="202">
        <v>0</v>
      </c>
      <c r="T300" s="203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04" t="s">
        <v>148</v>
      </c>
      <c r="AT300" s="204" t="s">
        <v>143</v>
      </c>
      <c r="AU300" s="204" t="s">
        <v>90</v>
      </c>
      <c r="AY300" s="19" t="s">
        <v>140</v>
      </c>
      <c r="BE300" s="135">
        <f>IF(N300="základní",J300,0)</f>
        <v>0</v>
      </c>
      <c r="BF300" s="135">
        <f>IF(N300="snížená",J300,0)</f>
        <v>0</v>
      </c>
      <c r="BG300" s="135">
        <f>IF(N300="zákl. přenesená",J300,0)</f>
        <v>0</v>
      </c>
      <c r="BH300" s="135">
        <f>IF(N300="sníž. přenesená",J300,0)</f>
        <v>0</v>
      </c>
      <c r="BI300" s="135">
        <f>IF(N300="nulová",J300,0)</f>
        <v>0</v>
      </c>
      <c r="BJ300" s="19" t="s">
        <v>88</v>
      </c>
      <c r="BK300" s="135">
        <f>ROUND(I300*H300,2)</f>
        <v>0</v>
      </c>
      <c r="BL300" s="19" t="s">
        <v>148</v>
      </c>
      <c r="BM300" s="204" t="s">
        <v>405</v>
      </c>
    </row>
    <row r="301" s="2" customFormat="1">
      <c r="A301" s="40"/>
      <c r="B301" s="41"/>
      <c r="C301" s="40"/>
      <c r="D301" s="205" t="s">
        <v>150</v>
      </c>
      <c r="E301" s="40"/>
      <c r="F301" s="206" t="s">
        <v>406</v>
      </c>
      <c r="G301" s="40"/>
      <c r="H301" s="40"/>
      <c r="I301" s="207"/>
      <c r="J301" s="40"/>
      <c r="K301" s="40"/>
      <c r="L301" s="41"/>
      <c r="M301" s="208"/>
      <c r="N301" s="209"/>
      <c r="O301" s="79"/>
      <c r="P301" s="79"/>
      <c r="Q301" s="79"/>
      <c r="R301" s="79"/>
      <c r="S301" s="79"/>
      <c r="T301" s="80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150</v>
      </c>
      <c r="AU301" s="19" t="s">
        <v>90</v>
      </c>
    </row>
    <row r="302" s="13" customFormat="1">
      <c r="A302" s="13"/>
      <c r="B302" s="210"/>
      <c r="C302" s="13"/>
      <c r="D302" s="205" t="s">
        <v>152</v>
      </c>
      <c r="E302" s="211" t="s">
        <v>1</v>
      </c>
      <c r="F302" s="212" t="s">
        <v>248</v>
      </c>
      <c r="G302" s="13"/>
      <c r="H302" s="211" t="s">
        <v>1</v>
      </c>
      <c r="I302" s="213"/>
      <c r="J302" s="13"/>
      <c r="K302" s="13"/>
      <c r="L302" s="210"/>
      <c r="M302" s="214"/>
      <c r="N302" s="215"/>
      <c r="O302" s="215"/>
      <c r="P302" s="215"/>
      <c r="Q302" s="215"/>
      <c r="R302" s="215"/>
      <c r="S302" s="215"/>
      <c r="T302" s="21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11" t="s">
        <v>152</v>
      </c>
      <c r="AU302" s="211" t="s">
        <v>90</v>
      </c>
      <c r="AV302" s="13" t="s">
        <v>88</v>
      </c>
      <c r="AW302" s="13" t="s">
        <v>36</v>
      </c>
      <c r="AX302" s="13" t="s">
        <v>81</v>
      </c>
      <c r="AY302" s="211" t="s">
        <v>140</v>
      </c>
    </row>
    <row r="303" s="14" customFormat="1">
      <c r="A303" s="14"/>
      <c r="B303" s="217"/>
      <c r="C303" s="14"/>
      <c r="D303" s="205" t="s">
        <v>152</v>
      </c>
      <c r="E303" s="218" t="s">
        <v>1</v>
      </c>
      <c r="F303" s="219" t="s">
        <v>388</v>
      </c>
      <c r="G303" s="14"/>
      <c r="H303" s="220">
        <v>18</v>
      </c>
      <c r="I303" s="221"/>
      <c r="J303" s="14"/>
      <c r="K303" s="14"/>
      <c r="L303" s="217"/>
      <c r="M303" s="222"/>
      <c r="N303" s="223"/>
      <c r="O303" s="223"/>
      <c r="P303" s="223"/>
      <c r="Q303" s="223"/>
      <c r="R303" s="223"/>
      <c r="S303" s="223"/>
      <c r="T303" s="22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18" t="s">
        <v>152</v>
      </c>
      <c r="AU303" s="218" t="s">
        <v>90</v>
      </c>
      <c r="AV303" s="14" t="s">
        <v>90</v>
      </c>
      <c r="AW303" s="14" t="s">
        <v>36</v>
      </c>
      <c r="AX303" s="14" t="s">
        <v>81</v>
      </c>
      <c r="AY303" s="218" t="s">
        <v>140</v>
      </c>
    </row>
    <row r="304" s="13" customFormat="1">
      <c r="A304" s="13"/>
      <c r="B304" s="210"/>
      <c r="C304" s="13"/>
      <c r="D304" s="205" t="s">
        <v>152</v>
      </c>
      <c r="E304" s="211" t="s">
        <v>1</v>
      </c>
      <c r="F304" s="212" t="s">
        <v>250</v>
      </c>
      <c r="G304" s="13"/>
      <c r="H304" s="211" t="s">
        <v>1</v>
      </c>
      <c r="I304" s="213"/>
      <c r="J304" s="13"/>
      <c r="K304" s="13"/>
      <c r="L304" s="210"/>
      <c r="M304" s="214"/>
      <c r="N304" s="215"/>
      <c r="O304" s="215"/>
      <c r="P304" s="215"/>
      <c r="Q304" s="215"/>
      <c r="R304" s="215"/>
      <c r="S304" s="215"/>
      <c r="T304" s="21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11" t="s">
        <v>152</v>
      </c>
      <c r="AU304" s="211" t="s">
        <v>90</v>
      </c>
      <c r="AV304" s="13" t="s">
        <v>88</v>
      </c>
      <c r="AW304" s="13" t="s">
        <v>36</v>
      </c>
      <c r="AX304" s="13" t="s">
        <v>81</v>
      </c>
      <c r="AY304" s="211" t="s">
        <v>140</v>
      </c>
    </row>
    <row r="305" s="14" customFormat="1">
      <c r="A305" s="14"/>
      <c r="B305" s="217"/>
      <c r="C305" s="14"/>
      <c r="D305" s="205" t="s">
        <v>152</v>
      </c>
      <c r="E305" s="218" t="s">
        <v>1</v>
      </c>
      <c r="F305" s="219" t="s">
        <v>389</v>
      </c>
      <c r="G305" s="14"/>
      <c r="H305" s="220">
        <v>16</v>
      </c>
      <c r="I305" s="221"/>
      <c r="J305" s="14"/>
      <c r="K305" s="14"/>
      <c r="L305" s="217"/>
      <c r="M305" s="222"/>
      <c r="N305" s="223"/>
      <c r="O305" s="223"/>
      <c r="P305" s="223"/>
      <c r="Q305" s="223"/>
      <c r="R305" s="223"/>
      <c r="S305" s="223"/>
      <c r="T305" s="22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18" t="s">
        <v>152</v>
      </c>
      <c r="AU305" s="218" t="s">
        <v>90</v>
      </c>
      <c r="AV305" s="14" t="s">
        <v>90</v>
      </c>
      <c r="AW305" s="14" t="s">
        <v>36</v>
      </c>
      <c r="AX305" s="14" t="s">
        <v>81</v>
      </c>
      <c r="AY305" s="218" t="s">
        <v>140</v>
      </c>
    </row>
    <row r="306" s="15" customFormat="1">
      <c r="A306" s="15"/>
      <c r="B306" s="226"/>
      <c r="C306" s="15"/>
      <c r="D306" s="205" t="s">
        <v>152</v>
      </c>
      <c r="E306" s="227" t="s">
        <v>1</v>
      </c>
      <c r="F306" s="228" t="s">
        <v>201</v>
      </c>
      <c r="G306" s="15"/>
      <c r="H306" s="229">
        <v>34</v>
      </c>
      <c r="I306" s="230"/>
      <c r="J306" s="15"/>
      <c r="K306" s="15"/>
      <c r="L306" s="226"/>
      <c r="M306" s="231"/>
      <c r="N306" s="232"/>
      <c r="O306" s="232"/>
      <c r="P306" s="232"/>
      <c r="Q306" s="232"/>
      <c r="R306" s="232"/>
      <c r="S306" s="232"/>
      <c r="T306" s="233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27" t="s">
        <v>152</v>
      </c>
      <c r="AU306" s="227" t="s">
        <v>90</v>
      </c>
      <c r="AV306" s="15" t="s">
        <v>148</v>
      </c>
      <c r="AW306" s="15" t="s">
        <v>36</v>
      </c>
      <c r="AX306" s="15" t="s">
        <v>88</v>
      </c>
      <c r="AY306" s="227" t="s">
        <v>140</v>
      </c>
    </row>
    <row r="307" s="2" customFormat="1" ht="16.5" customHeight="1">
      <c r="A307" s="40"/>
      <c r="B307" s="192"/>
      <c r="C307" s="193" t="s">
        <v>192</v>
      </c>
      <c r="D307" s="193" t="s">
        <v>143</v>
      </c>
      <c r="E307" s="194" t="s">
        <v>407</v>
      </c>
      <c r="F307" s="195" t="s">
        <v>408</v>
      </c>
      <c r="G307" s="196" t="s">
        <v>244</v>
      </c>
      <c r="H307" s="197">
        <v>36.5</v>
      </c>
      <c r="I307" s="198"/>
      <c r="J307" s="199">
        <f>ROUND(I307*H307,2)</f>
        <v>0</v>
      </c>
      <c r="K307" s="195" t="s">
        <v>245</v>
      </c>
      <c r="L307" s="41"/>
      <c r="M307" s="200" t="s">
        <v>1</v>
      </c>
      <c r="N307" s="201" t="s">
        <v>46</v>
      </c>
      <c r="O307" s="79"/>
      <c r="P307" s="202">
        <f>O307*H307</f>
        <v>0</v>
      </c>
      <c r="Q307" s="202">
        <v>0</v>
      </c>
      <c r="R307" s="202">
        <f>Q307*H307</f>
        <v>0</v>
      </c>
      <c r="S307" s="202">
        <v>0</v>
      </c>
      <c r="T307" s="203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04" t="s">
        <v>148</v>
      </c>
      <c r="AT307" s="204" t="s">
        <v>143</v>
      </c>
      <c r="AU307" s="204" t="s">
        <v>90</v>
      </c>
      <c r="AY307" s="19" t="s">
        <v>140</v>
      </c>
      <c r="BE307" s="135">
        <f>IF(N307="základní",J307,0)</f>
        <v>0</v>
      </c>
      <c r="BF307" s="135">
        <f>IF(N307="snížená",J307,0)</f>
        <v>0</v>
      </c>
      <c r="BG307" s="135">
        <f>IF(N307="zákl. přenesená",J307,0)</f>
        <v>0</v>
      </c>
      <c r="BH307" s="135">
        <f>IF(N307="sníž. přenesená",J307,0)</f>
        <v>0</v>
      </c>
      <c r="BI307" s="135">
        <f>IF(N307="nulová",J307,0)</f>
        <v>0</v>
      </c>
      <c r="BJ307" s="19" t="s">
        <v>88</v>
      </c>
      <c r="BK307" s="135">
        <f>ROUND(I307*H307,2)</f>
        <v>0</v>
      </c>
      <c r="BL307" s="19" t="s">
        <v>148</v>
      </c>
      <c r="BM307" s="204" t="s">
        <v>409</v>
      </c>
    </row>
    <row r="308" s="2" customFormat="1">
      <c r="A308" s="40"/>
      <c r="B308" s="41"/>
      <c r="C308" s="40"/>
      <c r="D308" s="205" t="s">
        <v>150</v>
      </c>
      <c r="E308" s="40"/>
      <c r="F308" s="206" t="s">
        <v>410</v>
      </c>
      <c r="G308" s="40"/>
      <c r="H308" s="40"/>
      <c r="I308" s="207"/>
      <c r="J308" s="40"/>
      <c r="K308" s="40"/>
      <c r="L308" s="41"/>
      <c r="M308" s="208"/>
      <c r="N308" s="209"/>
      <c r="O308" s="79"/>
      <c r="P308" s="79"/>
      <c r="Q308" s="79"/>
      <c r="R308" s="79"/>
      <c r="S308" s="79"/>
      <c r="T308" s="80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150</v>
      </c>
      <c r="AU308" s="19" t="s">
        <v>90</v>
      </c>
    </row>
    <row r="309" s="13" customFormat="1">
      <c r="A309" s="13"/>
      <c r="B309" s="210"/>
      <c r="C309" s="13"/>
      <c r="D309" s="205" t="s">
        <v>152</v>
      </c>
      <c r="E309" s="211" t="s">
        <v>1</v>
      </c>
      <c r="F309" s="212" t="s">
        <v>305</v>
      </c>
      <c r="G309" s="13"/>
      <c r="H309" s="211" t="s">
        <v>1</v>
      </c>
      <c r="I309" s="213"/>
      <c r="J309" s="13"/>
      <c r="K309" s="13"/>
      <c r="L309" s="210"/>
      <c r="M309" s="214"/>
      <c r="N309" s="215"/>
      <c r="O309" s="215"/>
      <c r="P309" s="215"/>
      <c r="Q309" s="215"/>
      <c r="R309" s="215"/>
      <c r="S309" s="215"/>
      <c r="T309" s="21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11" t="s">
        <v>152</v>
      </c>
      <c r="AU309" s="211" t="s">
        <v>90</v>
      </c>
      <c r="AV309" s="13" t="s">
        <v>88</v>
      </c>
      <c r="AW309" s="13" t="s">
        <v>36</v>
      </c>
      <c r="AX309" s="13" t="s">
        <v>81</v>
      </c>
      <c r="AY309" s="211" t="s">
        <v>140</v>
      </c>
    </row>
    <row r="310" s="13" customFormat="1">
      <c r="A310" s="13"/>
      <c r="B310" s="210"/>
      <c r="C310" s="13"/>
      <c r="D310" s="205" t="s">
        <v>152</v>
      </c>
      <c r="E310" s="211" t="s">
        <v>1</v>
      </c>
      <c r="F310" s="212" t="s">
        <v>248</v>
      </c>
      <c r="G310" s="13"/>
      <c r="H310" s="211" t="s">
        <v>1</v>
      </c>
      <c r="I310" s="213"/>
      <c r="J310" s="13"/>
      <c r="K310" s="13"/>
      <c r="L310" s="210"/>
      <c r="M310" s="214"/>
      <c r="N310" s="215"/>
      <c r="O310" s="215"/>
      <c r="P310" s="215"/>
      <c r="Q310" s="215"/>
      <c r="R310" s="215"/>
      <c r="S310" s="215"/>
      <c r="T310" s="21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11" t="s">
        <v>152</v>
      </c>
      <c r="AU310" s="211" t="s">
        <v>90</v>
      </c>
      <c r="AV310" s="13" t="s">
        <v>88</v>
      </c>
      <c r="AW310" s="13" t="s">
        <v>36</v>
      </c>
      <c r="AX310" s="13" t="s">
        <v>81</v>
      </c>
      <c r="AY310" s="211" t="s">
        <v>140</v>
      </c>
    </row>
    <row r="311" s="14" customFormat="1">
      <c r="A311" s="14"/>
      <c r="B311" s="217"/>
      <c r="C311" s="14"/>
      <c r="D311" s="205" t="s">
        <v>152</v>
      </c>
      <c r="E311" s="218" t="s">
        <v>1</v>
      </c>
      <c r="F311" s="219" t="s">
        <v>306</v>
      </c>
      <c r="G311" s="14"/>
      <c r="H311" s="220">
        <v>0.29999999999999999</v>
      </c>
      <c r="I311" s="221"/>
      <c r="J311" s="14"/>
      <c r="K311" s="14"/>
      <c r="L311" s="217"/>
      <c r="M311" s="222"/>
      <c r="N311" s="223"/>
      <c r="O311" s="223"/>
      <c r="P311" s="223"/>
      <c r="Q311" s="223"/>
      <c r="R311" s="223"/>
      <c r="S311" s="223"/>
      <c r="T311" s="22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18" t="s">
        <v>152</v>
      </c>
      <c r="AU311" s="218" t="s">
        <v>90</v>
      </c>
      <c r="AV311" s="14" t="s">
        <v>90</v>
      </c>
      <c r="AW311" s="14" t="s">
        <v>36</v>
      </c>
      <c r="AX311" s="14" t="s">
        <v>81</v>
      </c>
      <c r="AY311" s="218" t="s">
        <v>140</v>
      </c>
    </row>
    <row r="312" s="13" customFormat="1">
      <c r="A312" s="13"/>
      <c r="B312" s="210"/>
      <c r="C312" s="13"/>
      <c r="D312" s="205" t="s">
        <v>152</v>
      </c>
      <c r="E312" s="211" t="s">
        <v>1</v>
      </c>
      <c r="F312" s="212" t="s">
        <v>250</v>
      </c>
      <c r="G312" s="13"/>
      <c r="H312" s="211" t="s">
        <v>1</v>
      </c>
      <c r="I312" s="213"/>
      <c r="J312" s="13"/>
      <c r="K312" s="13"/>
      <c r="L312" s="210"/>
      <c r="M312" s="214"/>
      <c r="N312" s="215"/>
      <c r="O312" s="215"/>
      <c r="P312" s="215"/>
      <c r="Q312" s="215"/>
      <c r="R312" s="215"/>
      <c r="S312" s="215"/>
      <c r="T312" s="21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11" t="s">
        <v>152</v>
      </c>
      <c r="AU312" s="211" t="s">
        <v>90</v>
      </c>
      <c r="AV312" s="13" t="s">
        <v>88</v>
      </c>
      <c r="AW312" s="13" t="s">
        <v>36</v>
      </c>
      <c r="AX312" s="13" t="s">
        <v>81</v>
      </c>
      <c r="AY312" s="211" t="s">
        <v>140</v>
      </c>
    </row>
    <row r="313" s="14" customFormat="1">
      <c r="A313" s="14"/>
      <c r="B313" s="217"/>
      <c r="C313" s="14"/>
      <c r="D313" s="205" t="s">
        <v>152</v>
      </c>
      <c r="E313" s="218" t="s">
        <v>1</v>
      </c>
      <c r="F313" s="219" t="s">
        <v>307</v>
      </c>
      <c r="G313" s="14"/>
      <c r="H313" s="220">
        <v>2.2000000000000002</v>
      </c>
      <c r="I313" s="221"/>
      <c r="J313" s="14"/>
      <c r="K313" s="14"/>
      <c r="L313" s="217"/>
      <c r="M313" s="222"/>
      <c r="N313" s="223"/>
      <c r="O313" s="223"/>
      <c r="P313" s="223"/>
      <c r="Q313" s="223"/>
      <c r="R313" s="223"/>
      <c r="S313" s="223"/>
      <c r="T313" s="22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18" t="s">
        <v>152</v>
      </c>
      <c r="AU313" s="218" t="s">
        <v>90</v>
      </c>
      <c r="AV313" s="14" t="s">
        <v>90</v>
      </c>
      <c r="AW313" s="14" t="s">
        <v>36</v>
      </c>
      <c r="AX313" s="14" t="s">
        <v>81</v>
      </c>
      <c r="AY313" s="218" t="s">
        <v>140</v>
      </c>
    </row>
    <row r="314" s="16" customFormat="1">
      <c r="A314" s="16"/>
      <c r="B314" s="237"/>
      <c r="C314" s="16"/>
      <c r="D314" s="205" t="s">
        <v>152</v>
      </c>
      <c r="E314" s="238" t="s">
        <v>1</v>
      </c>
      <c r="F314" s="239" t="s">
        <v>294</v>
      </c>
      <c r="G314" s="16"/>
      <c r="H314" s="240">
        <v>2.5</v>
      </c>
      <c r="I314" s="241"/>
      <c r="J314" s="16"/>
      <c r="K314" s="16"/>
      <c r="L314" s="237"/>
      <c r="M314" s="242"/>
      <c r="N314" s="243"/>
      <c r="O314" s="243"/>
      <c r="P314" s="243"/>
      <c r="Q314" s="243"/>
      <c r="R314" s="243"/>
      <c r="S314" s="243"/>
      <c r="T314" s="244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T314" s="238" t="s">
        <v>152</v>
      </c>
      <c r="AU314" s="238" t="s">
        <v>90</v>
      </c>
      <c r="AV314" s="16" t="s">
        <v>258</v>
      </c>
      <c r="AW314" s="16" t="s">
        <v>36</v>
      </c>
      <c r="AX314" s="16" t="s">
        <v>81</v>
      </c>
      <c r="AY314" s="238" t="s">
        <v>140</v>
      </c>
    </row>
    <row r="315" s="13" customFormat="1">
      <c r="A315" s="13"/>
      <c r="B315" s="210"/>
      <c r="C315" s="13"/>
      <c r="D315" s="205" t="s">
        <v>152</v>
      </c>
      <c r="E315" s="211" t="s">
        <v>1</v>
      </c>
      <c r="F315" s="212" t="s">
        <v>387</v>
      </c>
      <c r="G315" s="13"/>
      <c r="H315" s="211" t="s">
        <v>1</v>
      </c>
      <c r="I315" s="213"/>
      <c r="J315" s="13"/>
      <c r="K315" s="13"/>
      <c r="L315" s="210"/>
      <c r="M315" s="214"/>
      <c r="N315" s="215"/>
      <c r="O315" s="215"/>
      <c r="P315" s="215"/>
      <c r="Q315" s="215"/>
      <c r="R315" s="215"/>
      <c r="S315" s="215"/>
      <c r="T315" s="21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11" t="s">
        <v>152</v>
      </c>
      <c r="AU315" s="211" t="s">
        <v>90</v>
      </c>
      <c r="AV315" s="13" t="s">
        <v>88</v>
      </c>
      <c r="AW315" s="13" t="s">
        <v>36</v>
      </c>
      <c r="AX315" s="13" t="s">
        <v>81</v>
      </c>
      <c r="AY315" s="211" t="s">
        <v>140</v>
      </c>
    </row>
    <row r="316" s="13" customFormat="1">
      <c r="A316" s="13"/>
      <c r="B316" s="210"/>
      <c r="C316" s="13"/>
      <c r="D316" s="205" t="s">
        <v>152</v>
      </c>
      <c r="E316" s="211" t="s">
        <v>1</v>
      </c>
      <c r="F316" s="212" t="s">
        <v>248</v>
      </c>
      <c r="G316" s="13"/>
      <c r="H316" s="211" t="s">
        <v>1</v>
      </c>
      <c r="I316" s="213"/>
      <c r="J316" s="13"/>
      <c r="K316" s="13"/>
      <c r="L316" s="210"/>
      <c r="M316" s="214"/>
      <c r="N316" s="215"/>
      <c r="O316" s="215"/>
      <c r="P316" s="215"/>
      <c r="Q316" s="215"/>
      <c r="R316" s="215"/>
      <c r="S316" s="215"/>
      <c r="T316" s="21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11" t="s">
        <v>152</v>
      </c>
      <c r="AU316" s="211" t="s">
        <v>90</v>
      </c>
      <c r="AV316" s="13" t="s">
        <v>88</v>
      </c>
      <c r="AW316" s="13" t="s">
        <v>36</v>
      </c>
      <c r="AX316" s="13" t="s">
        <v>81</v>
      </c>
      <c r="AY316" s="211" t="s">
        <v>140</v>
      </c>
    </row>
    <row r="317" s="14" customFormat="1">
      <c r="A317" s="14"/>
      <c r="B317" s="217"/>
      <c r="C317" s="14"/>
      <c r="D317" s="205" t="s">
        <v>152</v>
      </c>
      <c r="E317" s="218" t="s">
        <v>1</v>
      </c>
      <c r="F317" s="219" t="s">
        <v>388</v>
      </c>
      <c r="G317" s="14"/>
      <c r="H317" s="220">
        <v>18</v>
      </c>
      <c r="I317" s="221"/>
      <c r="J317" s="14"/>
      <c r="K317" s="14"/>
      <c r="L317" s="217"/>
      <c r="M317" s="222"/>
      <c r="N317" s="223"/>
      <c r="O317" s="223"/>
      <c r="P317" s="223"/>
      <c r="Q317" s="223"/>
      <c r="R317" s="223"/>
      <c r="S317" s="223"/>
      <c r="T317" s="22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18" t="s">
        <v>152</v>
      </c>
      <c r="AU317" s="218" t="s">
        <v>90</v>
      </c>
      <c r="AV317" s="14" t="s">
        <v>90</v>
      </c>
      <c r="AW317" s="14" t="s">
        <v>36</v>
      </c>
      <c r="AX317" s="14" t="s">
        <v>81</v>
      </c>
      <c r="AY317" s="218" t="s">
        <v>140</v>
      </c>
    </row>
    <row r="318" s="13" customFormat="1">
      <c r="A318" s="13"/>
      <c r="B318" s="210"/>
      <c r="C318" s="13"/>
      <c r="D318" s="205" t="s">
        <v>152</v>
      </c>
      <c r="E318" s="211" t="s">
        <v>1</v>
      </c>
      <c r="F318" s="212" t="s">
        <v>250</v>
      </c>
      <c r="G318" s="13"/>
      <c r="H318" s="211" t="s">
        <v>1</v>
      </c>
      <c r="I318" s="213"/>
      <c r="J318" s="13"/>
      <c r="K318" s="13"/>
      <c r="L318" s="210"/>
      <c r="M318" s="214"/>
      <c r="N318" s="215"/>
      <c r="O318" s="215"/>
      <c r="P318" s="215"/>
      <c r="Q318" s="215"/>
      <c r="R318" s="215"/>
      <c r="S318" s="215"/>
      <c r="T318" s="21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11" t="s">
        <v>152</v>
      </c>
      <c r="AU318" s="211" t="s">
        <v>90</v>
      </c>
      <c r="AV318" s="13" t="s">
        <v>88</v>
      </c>
      <c r="AW318" s="13" t="s">
        <v>36</v>
      </c>
      <c r="AX318" s="13" t="s">
        <v>81</v>
      </c>
      <c r="AY318" s="211" t="s">
        <v>140</v>
      </c>
    </row>
    <row r="319" s="14" customFormat="1">
      <c r="A319" s="14"/>
      <c r="B319" s="217"/>
      <c r="C319" s="14"/>
      <c r="D319" s="205" t="s">
        <v>152</v>
      </c>
      <c r="E319" s="218" t="s">
        <v>1</v>
      </c>
      <c r="F319" s="219" t="s">
        <v>389</v>
      </c>
      <c r="G319" s="14"/>
      <c r="H319" s="220">
        <v>16</v>
      </c>
      <c r="I319" s="221"/>
      <c r="J319" s="14"/>
      <c r="K319" s="14"/>
      <c r="L319" s="217"/>
      <c r="M319" s="222"/>
      <c r="N319" s="223"/>
      <c r="O319" s="223"/>
      <c r="P319" s="223"/>
      <c r="Q319" s="223"/>
      <c r="R319" s="223"/>
      <c r="S319" s="223"/>
      <c r="T319" s="22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18" t="s">
        <v>152</v>
      </c>
      <c r="AU319" s="218" t="s">
        <v>90</v>
      </c>
      <c r="AV319" s="14" t="s">
        <v>90</v>
      </c>
      <c r="AW319" s="14" t="s">
        <v>36</v>
      </c>
      <c r="AX319" s="14" t="s">
        <v>81</v>
      </c>
      <c r="AY319" s="218" t="s">
        <v>140</v>
      </c>
    </row>
    <row r="320" s="16" customFormat="1">
      <c r="A320" s="16"/>
      <c r="B320" s="237"/>
      <c r="C320" s="16"/>
      <c r="D320" s="205" t="s">
        <v>152</v>
      </c>
      <c r="E320" s="238" t="s">
        <v>1</v>
      </c>
      <c r="F320" s="239" t="s">
        <v>294</v>
      </c>
      <c r="G320" s="16"/>
      <c r="H320" s="240">
        <v>34</v>
      </c>
      <c r="I320" s="241"/>
      <c r="J320" s="16"/>
      <c r="K320" s="16"/>
      <c r="L320" s="237"/>
      <c r="M320" s="242"/>
      <c r="N320" s="243"/>
      <c r="O320" s="243"/>
      <c r="P320" s="243"/>
      <c r="Q320" s="243"/>
      <c r="R320" s="243"/>
      <c r="S320" s="243"/>
      <c r="T320" s="244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T320" s="238" t="s">
        <v>152</v>
      </c>
      <c r="AU320" s="238" t="s">
        <v>90</v>
      </c>
      <c r="AV320" s="16" t="s">
        <v>258</v>
      </c>
      <c r="AW320" s="16" t="s">
        <v>36</v>
      </c>
      <c r="AX320" s="16" t="s">
        <v>81</v>
      </c>
      <c r="AY320" s="238" t="s">
        <v>140</v>
      </c>
    </row>
    <row r="321" s="15" customFormat="1">
      <c r="A321" s="15"/>
      <c r="B321" s="226"/>
      <c r="C321" s="15"/>
      <c r="D321" s="205" t="s">
        <v>152</v>
      </c>
      <c r="E321" s="227" t="s">
        <v>1</v>
      </c>
      <c r="F321" s="228" t="s">
        <v>201</v>
      </c>
      <c r="G321" s="15"/>
      <c r="H321" s="229">
        <v>36.5</v>
      </c>
      <c r="I321" s="230"/>
      <c r="J321" s="15"/>
      <c r="K321" s="15"/>
      <c r="L321" s="226"/>
      <c r="M321" s="231"/>
      <c r="N321" s="232"/>
      <c r="O321" s="232"/>
      <c r="P321" s="232"/>
      <c r="Q321" s="232"/>
      <c r="R321" s="232"/>
      <c r="S321" s="232"/>
      <c r="T321" s="233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27" t="s">
        <v>152</v>
      </c>
      <c r="AU321" s="227" t="s">
        <v>90</v>
      </c>
      <c r="AV321" s="15" t="s">
        <v>148</v>
      </c>
      <c r="AW321" s="15" t="s">
        <v>36</v>
      </c>
      <c r="AX321" s="15" t="s">
        <v>88</v>
      </c>
      <c r="AY321" s="227" t="s">
        <v>140</v>
      </c>
    </row>
    <row r="322" s="2" customFormat="1" ht="16.5" customHeight="1">
      <c r="A322" s="40"/>
      <c r="B322" s="192"/>
      <c r="C322" s="245" t="s">
        <v>209</v>
      </c>
      <c r="D322" s="245" t="s">
        <v>378</v>
      </c>
      <c r="E322" s="246" t="s">
        <v>411</v>
      </c>
      <c r="F322" s="247" t="s">
        <v>412</v>
      </c>
      <c r="G322" s="248" t="s">
        <v>186</v>
      </c>
      <c r="H322" s="249">
        <v>8.2129999999999992</v>
      </c>
      <c r="I322" s="250"/>
      <c r="J322" s="251">
        <f>ROUND(I322*H322,2)</f>
        <v>0</v>
      </c>
      <c r="K322" s="247" t="s">
        <v>245</v>
      </c>
      <c r="L322" s="252"/>
      <c r="M322" s="253" t="s">
        <v>1</v>
      </c>
      <c r="N322" s="254" t="s">
        <v>46</v>
      </c>
      <c r="O322" s="79"/>
      <c r="P322" s="202">
        <f>O322*H322</f>
        <v>0</v>
      </c>
      <c r="Q322" s="202">
        <v>1</v>
      </c>
      <c r="R322" s="202">
        <f>Q322*H322</f>
        <v>8.2129999999999992</v>
      </c>
      <c r="S322" s="202">
        <v>0</v>
      </c>
      <c r="T322" s="203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04" t="s">
        <v>155</v>
      </c>
      <c r="AT322" s="204" t="s">
        <v>378</v>
      </c>
      <c r="AU322" s="204" t="s">
        <v>90</v>
      </c>
      <c r="AY322" s="19" t="s">
        <v>140</v>
      </c>
      <c r="BE322" s="135">
        <f>IF(N322="základní",J322,0)</f>
        <v>0</v>
      </c>
      <c r="BF322" s="135">
        <f>IF(N322="snížená",J322,0)</f>
        <v>0</v>
      </c>
      <c r="BG322" s="135">
        <f>IF(N322="zákl. přenesená",J322,0)</f>
        <v>0</v>
      </c>
      <c r="BH322" s="135">
        <f>IF(N322="sníž. přenesená",J322,0)</f>
        <v>0</v>
      </c>
      <c r="BI322" s="135">
        <f>IF(N322="nulová",J322,0)</f>
        <v>0</v>
      </c>
      <c r="BJ322" s="19" t="s">
        <v>88</v>
      </c>
      <c r="BK322" s="135">
        <f>ROUND(I322*H322,2)</f>
        <v>0</v>
      </c>
      <c r="BL322" s="19" t="s">
        <v>148</v>
      </c>
      <c r="BM322" s="204" t="s">
        <v>413</v>
      </c>
    </row>
    <row r="323" s="2" customFormat="1">
      <c r="A323" s="40"/>
      <c r="B323" s="41"/>
      <c r="C323" s="40"/>
      <c r="D323" s="205" t="s">
        <v>150</v>
      </c>
      <c r="E323" s="40"/>
      <c r="F323" s="206" t="s">
        <v>412</v>
      </c>
      <c r="G323" s="40"/>
      <c r="H323" s="40"/>
      <c r="I323" s="207"/>
      <c r="J323" s="40"/>
      <c r="K323" s="40"/>
      <c r="L323" s="41"/>
      <c r="M323" s="208"/>
      <c r="N323" s="209"/>
      <c r="O323" s="79"/>
      <c r="P323" s="79"/>
      <c r="Q323" s="79"/>
      <c r="R323" s="79"/>
      <c r="S323" s="79"/>
      <c r="T323" s="80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150</v>
      </c>
      <c r="AU323" s="19" t="s">
        <v>90</v>
      </c>
    </row>
    <row r="324" s="12" customFormat="1" ht="22.8" customHeight="1">
      <c r="A324" s="12"/>
      <c r="B324" s="179"/>
      <c r="C324" s="12"/>
      <c r="D324" s="180" t="s">
        <v>80</v>
      </c>
      <c r="E324" s="190" t="s">
        <v>90</v>
      </c>
      <c r="F324" s="190" t="s">
        <v>414</v>
      </c>
      <c r="G324" s="12"/>
      <c r="H324" s="12"/>
      <c r="I324" s="182"/>
      <c r="J324" s="191">
        <f>BK324</f>
        <v>0</v>
      </c>
      <c r="K324" s="12"/>
      <c r="L324" s="179"/>
      <c r="M324" s="184"/>
      <c r="N324" s="185"/>
      <c r="O324" s="185"/>
      <c r="P324" s="186">
        <f>SUM(P325:P370)</f>
        <v>0</v>
      </c>
      <c r="Q324" s="185"/>
      <c r="R324" s="186">
        <f>SUM(R325:R370)</f>
        <v>11.033336680000002</v>
      </c>
      <c r="S324" s="185"/>
      <c r="T324" s="187">
        <f>SUM(T325:T370)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180" t="s">
        <v>88</v>
      </c>
      <c r="AT324" s="188" t="s">
        <v>80</v>
      </c>
      <c r="AU324" s="188" t="s">
        <v>88</v>
      </c>
      <c r="AY324" s="180" t="s">
        <v>140</v>
      </c>
      <c r="BK324" s="189">
        <f>SUM(BK325:BK370)</f>
        <v>0</v>
      </c>
    </row>
    <row r="325" s="2" customFormat="1" ht="16.5" customHeight="1">
      <c r="A325" s="40"/>
      <c r="B325" s="192"/>
      <c r="C325" s="193" t="s">
        <v>415</v>
      </c>
      <c r="D325" s="193" t="s">
        <v>143</v>
      </c>
      <c r="E325" s="194" t="s">
        <v>416</v>
      </c>
      <c r="F325" s="195" t="s">
        <v>417</v>
      </c>
      <c r="G325" s="196" t="s">
        <v>146</v>
      </c>
      <c r="H325" s="197">
        <v>5.016</v>
      </c>
      <c r="I325" s="198"/>
      <c r="J325" s="199">
        <f>ROUND(I325*H325,2)</f>
        <v>0</v>
      </c>
      <c r="K325" s="195" t="s">
        <v>245</v>
      </c>
      <c r="L325" s="41"/>
      <c r="M325" s="200" t="s">
        <v>1</v>
      </c>
      <c r="N325" s="201" t="s">
        <v>46</v>
      </c>
      <c r="O325" s="79"/>
      <c r="P325" s="202">
        <f>O325*H325</f>
        <v>0</v>
      </c>
      <c r="Q325" s="202">
        <v>2.1600000000000001</v>
      </c>
      <c r="R325" s="202">
        <f>Q325*H325</f>
        <v>10.834560000000002</v>
      </c>
      <c r="S325" s="202">
        <v>0</v>
      </c>
      <c r="T325" s="203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04" t="s">
        <v>148</v>
      </c>
      <c r="AT325" s="204" t="s">
        <v>143</v>
      </c>
      <c r="AU325" s="204" t="s">
        <v>90</v>
      </c>
      <c r="AY325" s="19" t="s">
        <v>140</v>
      </c>
      <c r="BE325" s="135">
        <f>IF(N325="základní",J325,0)</f>
        <v>0</v>
      </c>
      <c r="BF325" s="135">
        <f>IF(N325="snížená",J325,0)</f>
        <v>0</v>
      </c>
      <c r="BG325" s="135">
        <f>IF(N325="zákl. přenesená",J325,0)</f>
        <v>0</v>
      </c>
      <c r="BH325" s="135">
        <f>IF(N325="sníž. přenesená",J325,0)</f>
        <v>0</v>
      </c>
      <c r="BI325" s="135">
        <f>IF(N325="nulová",J325,0)</f>
        <v>0</v>
      </c>
      <c r="BJ325" s="19" t="s">
        <v>88</v>
      </c>
      <c r="BK325" s="135">
        <f>ROUND(I325*H325,2)</f>
        <v>0</v>
      </c>
      <c r="BL325" s="19" t="s">
        <v>148</v>
      </c>
      <c r="BM325" s="204" t="s">
        <v>418</v>
      </c>
    </row>
    <row r="326" s="2" customFormat="1">
      <c r="A326" s="40"/>
      <c r="B326" s="41"/>
      <c r="C326" s="40"/>
      <c r="D326" s="205" t="s">
        <v>150</v>
      </c>
      <c r="E326" s="40"/>
      <c r="F326" s="206" t="s">
        <v>419</v>
      </c>
      <c r="G326" s="40"/>
      <c r="H326" s="40"/>
      <c r="I326" s="207"/>
      <c r="J326" s="40"/>
      <c r="K326" s="40"/>
      <c r="L326" s="41"/>
      <c r="M326" s="208"/>
      <c r="N326" s="209"/>
      <c r="O326" s="79"/>
      <c r="P326" s="79"/>
      <c r="Q326" s="79"/>
      <c r="R326" s="79"/>
      <c r="S326" s="79"/>
      <c r="T326" s="80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150</v>
      </c>
      <c r="AU326" s="19" t="s">
        <v>90</v>
      </c>
    </row>
    <row r="327" s="13" customFormat="1">
      <c r="A327" s="13"/>
      <c r="B327" s="210"/>
      <c r="C327" s="13"/>
      <c r="D327" s="205" t="s">
        <v>152</v>
      </c>
      <c r="E327" s="211" t="s">
        <v>1</v>
      </c>
      <c r="F327" s="212" t="s">
        <v>420</v>
      </c>
      <c r="G327" s="13"/>
      <c r="H327" s="211" t="s">
        <v>1</v>
      </c>
      <c r="I327" s="213"/>
      <c r="J327" s="13"/>
      <c r="K327" s="13"/>
      <c r="L327" s="210"/>
      <c r="M327" s="214"/>
      <c r="N327" s="215"/>
      <c r="O327" s="215"/>
      <c r="P327" s="215"/>
      <c r="Q327" s="215"/>
      <c r="R327" s="215"/>
      <c r="S327" s="215"/>
      <c r="T327" s="21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11" t="s">
        <v>152</v>
      </c>
      <c r="AU327" s="211" t="s">
        <v>90</v>
      </c>
      <c r="AV327" s="13" t="s">
        <v>88</v>
      </c>
      <c r="AW327" s="13" t="s">
        <v>36</v>
      </c>
      <c r="AX327" s="13" t="s">
        <v>81</v>
      </c>
      <c r="AY327" s="211" t="s">
        <v>140</v>
      </c>
    </row>
    <row r="328" s="14" customFormat="1">
      <c r="A328" s="14"/>
      <c r="B328" s="217"/>
      <c r="C328" s="14"/>
      <c r="D328" s="205" t="s">
        <v>152</v>
      </c>
      <c r="E328" s="218" t="s">
        <v>1</v>
      </c>
      <c r="F328" s="219" t="s">
        <v>421</v>
      </c>
      <c r="G328" s="14"/>
      <c r="H328" s="220">
        <v>2.8079999999999998</v>
      </c>
      <c r="I328" s="221"/>
      <c r="J328" s="14"/>
      <c r="K328" s="14"/>
      <c r="L328" s="217"/>
      <c r="M328" s="222"/>
      <c r="N328" s="223"/>
      <c r="O328" s="223"/>
      <c r="P328" s="223"/>
      <c r="Q328" s="223"/>
      <c r="R328" s="223"/>
      <c r="S328" s="223"/>
      <c r="T328" s="22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18" t="s">
        <v>152</v>
      </c>
      <c r="AU328" s="218" t="s">
        <v>90</v>
      </c>
      <c r="AV328" s="14" t="s">
        <v>90</v>
      </c>
      <c r="AW328" s="14" t="s">
        <v>36</v>
      </c>
      <c r="AX328" s="14" t="s">
        <v>81</v>
      </c>
      <c r="AY328" s="218" t="s">
        <v>140</v>
      </c>
    </row>
    <row r="329" s="13" customFormat="1">
      <c r="A329" s="13"/>
      <c r="B329" s="210"/>
      <c r="C329" s="13"/>
      <c r="D329" s="205" t="s">
        <v>152</v>
      </c>
      <c r="E329" s="211" t="s">
        <v>1</v>
      </c>
      <c r="F329" s="212" t="s">
        <v>401</v>
      </c>
      <c r="G329" s="13"/>
      <c r="H329" s="211" t="s">
        <v>1</v>
      </c>
      <c r="I329" s="213"/>
      <c r="J329" s="13"/>
      <c r="K329" s="13"/>
      <c r="L329" s="210"/>
      <c r="M329" s="214"/>
      <c r="N329" s="215"/>
      <c r="O329" s="215"/>
      <c r="P329" s="215"/>
      <c r="Q329" s="215"/>
      <c r="R329" s="215"/>
      <c r="S329" s="215"/>
      <c r="T329" s="21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11" t="s">
        <v>152</v>
      </c>
      <c r="AU329" s="211" t="s">
        <v>90</v>
      </c>
      <c r="AV329" s="13" t="s">
        <v>88</v>
      </c>
      <c r="AW329" s="13" t="s">
        <v>36</v>
      </c>
      <c r="AX329" s="13" t="s">
        <v>81</v>
      </c>
      <c r="AY329" s="211" t="s">
        <v>140</v>
      </c>
    </row>
    <row r="330" s="14" customFormat="1">
      <c r="A330" s="14"/>
      <c r="B330" s="217"/>
      <c r="C330" s="14"/>
      <c r="D330" s="205" t="s">
        <v>152</v>
      </c>
      <c r="E330" s="218" t="s">
        <v>1</v>
      </c>
      <c r="F330" s="219" t="s">
        <v>422</v>
      </c>
      <c r="G330" s="14"/>
      <c r="H330" s="220">
        <v>2.2080000000000002</v>
      </c>
      <c r="I330" s="221"/>
      <c r="J330" s="14"/>
      <c r="K330" s="14"/>
      <c r="L330" s="217"/>
      <c r="M330" s="222"/>
      <c r="N330" s="223"/>
      <c r="O330" s="223"/>
      <c r="P330" s="223"/>
      <c r="Q330" s="223"/>
      <c r="R330" s="223"/>
      <c r="S330" s="223"/>
      <c r="T330" s="22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18" t="s">
        <v>152</v>
      </c>
      <c r="AU330" s="218" t="s">
        <v>90</v>
      </c>
      <c r="AV330" s="14" t="s">
        <v>90</v>
      </c>
      <c r="AW330" s="14" t="s">
        <v>36</v>
      </c>
      <c r="AX330" s="14" t="s">
        <v>81</v>
      </c>
      <c r="AY330" s="218" t="s">
        <v>140</v>
      </c>
    </row>
    <row r="331" s="15" customFormat="1">
      <c r="A331" s="15"/>
      <c r="B331" s="226"/>
      <c r="C331" s="15"/>
      <c r="D331" s="205" t="s">
        <v>152</v>
      </c>
      <c r="E331" s="227" t="s">
        <v>1</v>
      </c>
      <c r="F331" s="228" t="s">
        <v>201</v>
      </c>
      <c r="G331" s="15"/>
      <c r="H331" s="229">
        <v>5.016</v>
      </c>
      <c r="I331" s="230"/>
      <c r="J331" s="15"/>
      <c r="K331" s="15"/>
      <c r="L331" s="226"/>
      <c r="M331" s="231"/>
      <c r="N331" s="232"/>
      <c r="O331" s="232"/>
      <c r="P331" s="232"/>
      <c r="Q331" s="232"/>
      <c r="R331" s="232"/>
      <c r="S331" s="232"/>
      <c r="T331" s="233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27" t="s">
        <v>152</v>
      </c>
      <c r="AU331" s="227" t="s">
        <v>90</v>
      </c>
      <c r="AV331" s="15" t="s">
        <v>148</v>
      </c>
      <c r="AW331" s="15" t="s">
        <v>36</v>
      </c>
      <c r="AX331" s="15" t="s">
        <v>88</v>
      </c>
      <c r="AY331" s="227" t="s">
        <v>140</v>
      </c>
    </row>
    <row r="332" s="2" customFormat="1" ht="16.5" customHeight="1">
      <c r="A332" s="40"/>
      <c r="B332" s="192"/>
      <c r="C332" s="193" t="s">
        <v>423</v>
      </c>
      <c r="D332" s="193" t="s">
        <v>143</v>
      </c>
      <c r="E332" s="194" t="s">
        <v>424</v>
      </c>
      <c r="F332" s="195" t="s">
        <v>425</v>
      </c>
      <c r="G332" s="196" t="s">
        <v>146</v>
      </c>
      <c r="H332" s="197">
        <v>2.3399999999999999</v>
      </c>
      <c r="I332" s="198"/>
      <c r="J332" s="199">
        <f>ROUND(I332*H332,2)</f>
        <v>0</v>
      </c>
      <c r="K332" s="195" t="s">
        <v>245</v>
      </c>
      <c r="L332" s="41"/>
      <c r="M332" s="200" t="s">
        <v>1</v>
      </c>
      <c r="N332" s="201" t="s">
        <v>46</v>
      </c>
      <c r="O332" s="79"/>
      <c r="P332" s="202">
        <f>O332*H332</f>
        <v>0</v>
      </c>
      <c r="Q332" s="202">
        <v>0</v>
      </c>
      <c r="R332" s="202">
        <f>Q332*H332</f>
        <v>0</v>
      </c>
      <c r="S332" s="202">
        <v>0</v>
      </c>
      <c r="T332" s="203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04" t="s">
        <v>148</v>
      </c>
      <c r="AT332" s="204" t="s">
        <v>143</v>
      </c>
      <c r="AU332" s="204" t="s">
        <v>90</v>
      </c>
      <c r="AY332" s="19" t="s">
        <v>140</v>
      </c>
      <c r="BE332" s="135">
        <f>IF(N332="základní",J332,0)</f>
        <v>0</v>
      </c>
      <c r="BF332" s="135">
        <f>IF(N332="snížená",J332,0)</f>
        <v>0</v>
      </c>
      <c r="BG332" s="135">
        <f>IF(N332="zákl. přenesená",J332,0)</f>
        <v>0</v>
      </c>
      <c r="BH332" s="135">
        <f>IF(N332="sníž. přenesená",J332,0)</f>
        <v>0</v>
      </c>
      <c r="BI332" s="135">
        <f>IF(N332="nulová",J332,0)</f>
        <v>0</v>
      </c>
      <c r="BJ332" s="19" t="s">
        <v>88</v>
      </c>
      <c r="BK332" s="135">
        <f>ROUND(I332*H332,2)</f>
        <v>0</v>
      </c>
      <c r="BL332" s="19" t="s">
        <v>148</v>
      </c>
      <c r="BM332" s="204" t="s">
        <v>426</v>
      </c>
    </row>
    <row r="333" s="2" customFormat="1">
      <c r="A333" s="40"/>
      <c r="B333" s="41"/>
      <c r="C333" s="40"/>
      <c r="D333" s="205" t="s">
        <v>150</v>
      </c>
      <c r="E333" s="40"/>
      <c r="F333" s="206" t="s">
        <v>427</v>
      </c>
      <c r="G333" s="40"/>
      <c r="H333" s="40"/>
      <c r="I333" s="207"/>
      <c r="J333" s="40"/>
      <c r="K333" s="40"/>
      <c r="L333" s="41"/>
      <c r="M333" s="208"/>
      <c r="N333" s="209"/>
      <c r="O333" s="79"/>
      <c r="P333" s="79"/>
      <c r="Q333" s="79"/>
      <c r="R333" s="79"/>
      <c r="S333" s="79"/>
      <c r="T333" s="80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150</v>
      </c>
      <c r="AU333" s="19" t="s">
        <v>90</v>
      </c>
    </row>
    <row r="334" s="13" customFormat="1">
      <c r="A334" s="13"/>
      <c r="B334" s="210"/>
      <c r="C334" s="13"/>
      <c r="D334" s="205" t="s">
        <v>152</v>
      </c>
      <c r="E334" s="211" t="s">
        <v>1</v>
      </c>
      <c r="F334" s="212" t="s">
        <v>428</v>
      </c>
      <c r="G334" s="13"/>
      <c r="H334" s="211" t="s">
        <v>1</v>
      </c>
      <c r="I334" s="213"/>
      <c r="J334" s="13"/>
      <c r="K334" s="13"/>
      <c r="L334" s="210"/>
      <c r="M334" s="214"/>
      <c r="N334" s="215"/>
      <c r="O334" s="215"/>
      <c r="P334" s="215"/>
      <c r="Q334" s="215"/>
      <c r="R334" s="215"/>
      <c r="S334" s="215"/>
      <c r="T334" s="21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11" t="s">
        <v>152</v>
      </c>
      <c r="AU334" s="211" t="s">
        <v>90</v>
      </c>
      <c r="AV334" s="13" t="s">
        <v>88</v>
      </c>
      <c r="AW334" s="13" t="s">
        <v>36</v>
      </c>
      <c r="AX334" s="13" t="s">
        <v>81</v>
      </c>
      <c r="AY334" s="211" t="s">
        <v>140</v>
      </c>
    </row>
    <row r="335" s="14" customFormat="1">
      <c r="A335" s="14"/>
      <c r="B335" s="217"/>
      <c r="C335" s="14"/>
      <c r="D335" s="205" t="s">
        <v>152</v>
      </c>
      <c r="E335" s="218" t="s">
        <v>1</v>
      </c>
      <c r="F335" s="219" t="s">
        <v>429</v>
      </c>
      <c r="G335" s="14"/>
      <c r="H335" s="220">
        <v>2.3399999999999999</v>
      </c>
      <c r="I335" s="221"/>
      <c r="J335" s="14"/>
      <c r="K335" s="14"/>
      <c r="L335" s="217"/>
      <c r="M335" s="222"/>
      <c r="N335" s="223"/>
      <c r="O335" s="223"/>
      <c r="P335" s="223"/>
      <c r="Q335" s="223"/>
      <c r="R335" s="223"/>
      <c r="S335" s="223"/>
      <c r="T335" s="22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18" t="s">
        <v>152</v>
      </c>
      <c r="AU335" s="218" t="s">
        <v>90</v>
      </c>
      <c r="AV335" s="14" t="s">
        <v>90</v>
      </c>
      <c r="AW335" s="14" t="s">
        <v>36</v>
      </c>
      <c r="AX335" s="14" t="s">
        <v>88</v>
      </c>
      <c r="AY335" s="218" t="s">
        <v>140</v>
      </c>
    </row>
    <row r="336" s="2" customFormat="1" ht="21.75" customHeight="1">
      <c r="A336" s="40"/>
      <c r="B336" s="192"/>
      <c r="C336" s="193" t="s">
        <v>430</v>
      </c>
      <c r="D336" s="193" t="s">
        <v>143</v>
      </c>
      <c r="E336" s="194" t="s">
        <v>431</v>
      </c>
      <c r="F336" s="195" t="s">
        <v>432</v>
      </c>
      <c r="G336" s="196" t="s">
        <v>146</v>
      </c>
      <c r="H336" s="197">
        <v>2.3399999999999999</v>
      </c>
      <c r="I336" s="198"/>
      <c r="J336" s="199">
        <f>ROUND(I336*H336,2)</f>
        <v>0</v>
      </c>
      <c r="K336" s="195" t="s">
        <v>245</v>
      </c>
      <c r="L336" s="41"/>
      <c r="M336" s="200" t="s">
        <v>1</v>
      </c>
      <c r="N336" s="201" t="s">
        <v>46</v>
      </c>
      <c r="O336" s="79"/>
      <c r="P336" s="202">
        <f>O336*H336</f>
        <v>0</v>
      </c>
      <c r="Q336" s="202">
        <v>0</v>
      </c>
      <c r="R336" s="202">
        <f>Q336*H336</f>
        <v>0</v>
      </c>
      <c r="S336" s="202">
        <v>0</v>
      </c>
      <c r="T336" s="203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04" t="s">
        <v>148</v>
      </c>
      <c r="AT336" s="204" t="s">
        <v>143</v>
      </c>
      <c r="AU336" s="204" t="s">
        <v>90</v>
      </c>
      <c r="AY336" s="19" t="s">
        <v>140</v>
      </c>
      <c r="BE336" s="135">
        <f>IF(N336="základní",J336,0)</f>
        <v>0</v>
      </c>
      <c r="BF336" s="135">
        <f>IF(N336="snížená",J336,0)</f>
        <v>0</v>
      </c>
      <c r="BG336" s="135">
        <f>IF(N336="zákl. přenesená",J336,0)</f>
        <v>0</v>
      </c>
      <c r="BH336" s="135">
        <f>IF(N336="sníž. přenesená",J336,0)</f>
        <v>0</v>
      </c>
      <c r="BI336" s="135">
        <f>IF(N336="nulová",J336,0)</f>
        <v>0</v>
      </c>
      <c r="BJ336" s="19" t="s">
        <v>88</v>
      </c>
      <c r="BK336" s="135">
        <f>ROUND(I336*H336,2)</f>
        <v>0</v>
      </c>
      <c r="BL336" s="19" t="s">
        <v>148</v>
      </c>
      <c r="BM336" s="204" t="s">
        <v>433</v>
      </c>
    </row>
    <row r="337" s="2" customFormat="1">
      <c r="A337" s="40"/>
      <c r="B337" s="41"/>
      <c r="C337" s="40"/>
      <c r="D337" s="205" t="s">
        <v>150</v>
      </c>
      <c r="E337" s="40"/>
      <c r="F337" s="206" t="s">
        <v>434</v>
      </c>
      <c r="G337" s="40"/>
      <c r="H337" s="40"/>
      <c r="I337" s="207"/>
      <c r="J337" s="40"/>
      <c r="K337" s="40"/>
      <c r="L337" s="41"/>
      <c r="M337" s="208"/>
      <c r="N337" s="209"/>
      <c r="O337" s="79"/>
      <c r="P337" s="79"/>
      <c r="Q337" s="79"/>
      <c r="R337" s="79"/>
      <c r="S337" s="79"/>
      <c r="T337" s="80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150</v>
      </c>
      <c r="AU337" s="19" t="s">
        <v>90</v>
      </c>
    </row>
    <row r="338" s="14" customFormat="1">
      <c r="A338" s="14"/>
      <c r="B338" s="217"/>
      <c r="C338" s="14"/>
      <c r="D338" s="205" t="s">
        <v>152</v>
      </c>
      <c r="E338" s="218" t="s">
        <v>1</v>
      </c>
      <c r="F338" s="219" t="s">
        <v>435</v>
      </c>
      <c r="G338" s="14"/>
      <c r="H338" s="220">
        <v>2.3399999999999999</v>
      </c>
      <c r="I338" s="221"/>
      <c r="J338" s="14"/>
      <c r="K338" s="14"/>
      <c r="L338" s="217"/>
      <c r="M338" s="222"/>
      <c r="N338" s="223"/>
      <c r="O338" s="223"/>
      <c r="P338" s="223"/>
      <c r="Q338" s="223"/>
      <c r="R338" s="223"/>
      <c r="S338" s="223"/>
      <c r="T338" s="22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18" t="s">
        <v>152</v>
      </c>
      <c r="AU338" s="218" t="s">
        <v>90</v>
      </c>
      <c r="AV338" s="14" t="s">
        <v>90</v>
      </c>
      <c r="AW338" s="14" t="s">
        <v>36</v>
      </c>
      <c r="AX338" s="14" t="s">
        <v>88</v>
      </c>
      <c r="AY338" s="218" t="s">
        <v>140</v>
      </c>
    </row>
    <row r="339" s="2" customFormat="1" ht="16.5" customHeight="1">
      <c r="A339" s="40"/>
      <c r="B339" s="192"/>
      <c r="C339" s="193" t="s">
        <v>436</v>
      </c>
      <c r="D339" s="193" t="s">
        <v>143</v>
      </c>
      <c r="E339" s="194" t="s">
        <v>437</v>
      </c>
      <c r="F339" s="195" t="s">
        <v>438</v>
      </c>
      <c r="G339" s="196" t="s">
        <v>244</v>
      </c>
      <c r="H339" s="197">
        <v>4.0199999999999996</v>
      </c>
      <c r="I339" s="198"/>
      <c r="J339" s="199">
        <f>ROUND(I339*H339,2)</f>
        <v>0</v>
      </c>
      <c r="K339" s="195" t="s">
        <v>245</v>
      </c>
      <c r="L339" s="41"/>
      <c r="M339" s="200" t="s">
        <v>1</v>
      </c>
      <c r="N339" s="201" t="s">
        <v>46</v>
      </c>
      <c r="O339" s="79"/>
      <c r="P339" s="202">
        <f>O339*H339</f>
        <v>0</v>
      </c>
      <c r="Q339" s="202">
        <v>0.0029399999999999999</v>
      </c>
      <c r="R339" s="202">
        <f>Q339*H339</f>
        <v>0.011818799999999999</v>
      </c>
      <c r="S339" s="202">
        <v>0</v>
      </c>
      <c r="T339" s="203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04" t="s">
        <v>148</v>
      </c>
      <c r="AT339" s="204" t="s">
        <v>143</v>
      </c>
      <c r="AU339" s="204" t="s">
        <v>90</v>
      </c>
      <c r="AY339" s="19" t="s">
        <v>140</v>
      </c>
      <c r="BE339" s="135">
        <f>IF(N339="základní",J339,0)</f>
        <v>0</v>
      </c>
      <c r="BF339" s="135">
        <f>IF(N339="snížená",J339,0)</f>
        <v>0</v>
      </c>
      <c r="BG339" s="135">
        <f>IF(N339="zákl. přenesená",J339,0)</f>
        <v>0</v>
      </c>
      <c r="BH339" s="135">
        <f>IF(N339="sníž. přenesená",J339,0)</f>
        <v>0</v>
      </c>
      <c r="BI339" s="135">
        <f>IF(N339="nulová",J339,0)</f>
        <v>0</v>
      </c>
      <c r="BJ339" s="19" t="s">
        <v>88</v>
      </c>
      <c r="BK339" s="135">
        <f>ROUND(I339*H339,2)</f>
        <v>0</v>
      </c>
      <c r="BL339" s="19" t="s">
        <v>148</v>
      </c>
      <c r="BM339" s="204" t="s">
        <v>439</v>
      </c>
    </row>
    <row r="340" s="2" customFormat="1">
      <c r="A340" s="40"/>
      <c r="B340" s="41"/>
      <c r="C340" s="40"/>
      <c r="D340" s="205" t="s">
        <v>150</v>
      </c>
      <c r="E340" s="40"/>
      <c r="F340" s="206" t="s">
        <v>440</v>
      </c>
      <c r="G340" s="40"/>
      <c r="H340" s="40"/>
      <c r="I340" s="207"/>
      <c r="J340" s="40"/>
      <c r="K340" s="40"/>
      <c r="L340" s="41"/>
      <c r="M340" s="208"/>
      <c r="N340" s="209"/>
      <c r="O340" s="79"/>
      <c r="P340" s="79"/>
      <c r="Q340" s="79"/>
      <c r="R340" s="79"/>
      <c r="S340" s="79"/>
      <c r="T340" s="80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150</v>
      </c>
      <c r="AU340" s="19" t="s">
        <v>90</v>
      </c>
    </row>
    <row r="341" s="13" customFormat="1">
      <c r="A341" s="13"/>
      <c r="B341" s="210"/>
      <c r="C341" s="13"/>
      <c r="D341" s="205" t="s">
        <v>152</v>
      </c>
      <c r="E341" s="211" t="s">
        <v>1</v>
      </c>
      <c r="F341" s="212" t="s">
        <v>428</v>
      </c>
      <c r="G341" s="13"/>
      <c r="H341" s="211" t="s">
        <v>1</v>
      </c>
      <c r="I341" s="213"/>
      <c r="J341" s="13"/>
      <c r="K341" s="13"/>
      <c r="L341" s="210"/>
      <c r="M341" s="214"/>
      <c r="N341" s="215"/>
      <c r="O341" s="215"/>
      <c r="P341" s="215"/>
      <c r="Q341" s="215"/>
      <c r="R341" s="215"/>
      <c r="S341" s="215"/>
      <c r="T341" s="21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11" t="s">
        <v>152</v>
      </c>
      <c r="AU341" s="211" t="s">
        <v>90</v>
      </c>
      <c r="AV341" s="13" t="s">
        <v>88</v>
      </c>
      <c r="AW341" s="13" t="s">
        <v>36</v>
      </c>
      <c r="AX341" s="13" t="s">
        <v>81</v>
      </c>
      <c r="AY341" s="211" t="s">
        <v>140</v>
      </c>
    </row>
    <row r="342" s="14" customFormat="1">
      <c r="A342" s="14"/>
      <c r="B342" s="217"/>
      <c r="C342" s="14"/>
      <c r="D342" s="205" t="s">
        <v>152</v>
      </c>
      <c r="E342" s="218" t="s">
        <v>1</v>
      </c>
      <c r="F342" s="219" t="s">
        <v>441</v>
      </c>
      <c r="G342" s="14"/>
      <c r="H342" s="220">
        <v>4.0199999999999996</v>
      </c>
      <c r="I342" s="221"/>
      <c r="J342" s="14"/>
      <c r="K342" s="14"/>
      <c r="L342" s="217"/>
      <c r="M342" s="222"/>
      <c r="N342" s="223"/>
      <c r="O342" s="223"/>
      <c r="P342" s="223"/>
      <c r="Q342" s="223"/>
      <c r="R342" s="223"/>
      <c r="S342" s="223"/>
      <c r="T342" s="22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18" t="s">
        <v>152</v>
      </c>
      <c r="AU342" s="218" t="s">
        <v>90</v>
      </c>
      <c r="AV342" s="14" t="s">
        <v>90</v>
      </c>
      <c r="AW342" s="14" t="s">
        <v>36</v>
      </c>
      <c r="AX342" s="14" t="s">
        <v>88</v>
      </c>
      <c r="AY342" s="218" t="s">
        <v>140</v>
      </c>
    </row>
    <row r="343" s="2" customFormat="1" ht="16.5" customHeight="1">
      <c r="A343" s="40"/>
      <c r="B343" s="192"/>
      <c r="C343" s="193" t="s">
        <v>442</v>
      </c>
      <c r="D343" s="193" t="s">
        <v>143</v>
      </c>
      <c r="E343" s="194" t="s">
        <v>443</v>
      </c>
      <c r="F343" s="195" t="s">
        <v>444</v>
      </c>
      <c r="G343" s="196" t="s">
        <v>244</v>
      </c>
      <c r="H343" s="197">
        <v>4.0199999999999996</v>
      </c>
      <c r="I343" s="198"/>
      <c r="J343" s="199">
        <f>ROUND(I343*H343,2)</f>
        <v>0</v>
      </c>
      <c r="K343" s="195" t="s">
        <v>245</v>
      </c>
      <c r="L343" s="41"/>
      <c r="M343" s="200" t="s">
        <v>1</v>
      </c>
      <c r="N343" s="201" t="s">
        <v>46</v>
      </c>
      <c r="O343" s="79"/>
      <c r="P343" s="202">
        <f>O343*H343</f>
        <v>0</v>
      </c>
      <c r="Q343" s="202">
        <v>0</v>
      </c>
      <c r="R343" s="202">
        <f>Q343*H343</f>
        <v>0</v>
      </c>
      <c r="S343" s="202">
        <v>0</v>
      </c>
      <c r="T343" s="203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04" t="s">
        <v>148</v>
      </c>
      <c r="AT343" s="204" t="s">
        <v>143</v>
      </c>
      <c r="AU343" s="204" t="s">
        <v>90</v>
      </c>
      <c r="AY343" s="19" t="s">
        <v>140</v>
      </c>
      <c r="BE343" s="135">
        <f>IF(N343="základní",J343,0)</f>
        <v>0</v>
      </c>
      <c r="BF343" s="135">
        <f>IF(N343="snížená",J343,0)</f>
        <v>0</v>
      </c>
      <c r="BG343" s="135">
        <f>IF(N343="zákl. přenesená",J343,0)</f>
        <v>0</v>
      </c>
      <c r="BH343" s="135">
        <f>IF(N343="sníž. přenesená",J343,0)</f>
        <v>0</v>
      </c>
      <c r="BI343" s="135">
        <f>IF(N343="nulová",J343,0)</f>
        <v>0</v>
      </c>
      <c r="BJ343" s="19" t="s">
        <v>88</v>
      </c>
      <c r="BK343" s="135">
        <f>ROUND(I343*H343,2)</f>
        <v>0</v>
      </c>
      <c r="BL343" s="19" t="s">
        <v>148</v>
      </c>
      <c r="BM343" s="204" t="s">
        <v>445</v>
      </c>
    </row>
    <row r="344" s="2" customFormat="1">
      <c r="A344" s="40"/>
      <c r="B344" s="41"/>
      <c r="C344" s="40"/>
      <c r="D344" s="205" t="s">
        <v>150</v>
      </c>
      <c r="E344" s="40"/>
      <c r="F344" s="206" t="s">
        <v>446</v>
      </c>
      <c r="G344" s="40"/>
      <c r="H344" s="40"/>
      <c r="I344" s="207"/>
      <c r="J344" s="40"/>
      <c r="K344" s="40"/>
      <c r="L344" s="41"/>
      <c r="M344" s="208"/>
      <c r="N344" s="209"/>
      <c r="O344" s="79"/>
      <c r="P344" s="79"/>
      <c r="Q344" s="79"/>
      <c r="R344" s="79"/>
      <c r="S344" s="79"/>
      <c r="T344" s="80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150</v>
      </c>
      <c r="AU344" s="19" t="s">
        <v>90</v>
      </c>
    </row>
    <row r="345" s="14" customFormat="1">
      <c r="A345" s="14"/>
      <c r="B345" s="217"/>
      <c r="C345" s="14"/>
      <c r="D345" s="205" t="s">
        <v>152</v>
      </c>
      <c r="E345" s="218" t="s">
        <v>1</v>
      </c>
      <c r="F345" s="219" t="s">
        <v>447</v>
      </c>
      <c r="G345" s="14"/>
      <c r="H345" s="220">
        <v>4.0199999999999996</v>
      </c>
      <c r="I345" s="221"/>
      <c r="J345" s="14"/>
      <c r="K345" s="14"/>
      <c r="L345" s="217"/>
      <c r="M345" s="222"/>
      <c r="N345" s="223"/>
      <c r="O345" s="223"/>
      <c r="P345" s="223"/>
      <c r="Q345" s="223"/>
      <c r="R345" s="223"/>
      <c r="S345" s="223"/>
      <c r="T345" s="22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18" t="s">
        <v>152</v>
      </c>
      <c r="AU345" s="218" t="s">
        <v>90</v>
      </c>
      <c r="AV345" s="14" t="s">
        <v>90</v>
      </c>
      <c r="AW345" s="14" t="s">
        <v>36</v>
      </c>
      <c r="AX345" s="14" t="s">
        <v>88</v>
      </c>
      <c r="AY345" s="218" t="s">
        <v>140</v>
      </c>
    </row>
    <row r="346" s="2" customFormat="1" ht="16.5" customHeight="1">
      <c r="A346" s="40"/>
      <c r="B346" s="192"/>
      <c r="C346" s="193" t="s">
        <v>448</v>
      </c>
      <c r="D346" s="193" t="s">
        <v>143</v>
      </c>
      <c r="E346" s="194" t="s">
        <v>449</v>
      </c>
      <c r="F346" s="195" t="s">
        <v>450</v>
      </c>
      <c r="G346" s="196" t="s">
        <v>186</v>
      </c>
      <c r="H346" s="197">
        <v>0.14199999999999999</v>
      </c>
      <c r="I346" s="198"/>
      <c r="J346" s="199">
        <f>ROUND(I346*H346,2)</f>
        <v>0</v>
      </c>
      <c r="K346" s="195" t="s">
        <v>245</v>
      </c>
      <c r="L346" s="41"/>
      <c r="M346" s="200" t="s">
        <v>1</v>
      </c>
      <c r="N346" s="201" t="s">
        <v>46</v>
      </c>
      <c r="O346" s="79"/>
      <c r="P346" s="202">
        <f>O346*H346</f>
        <v>0</v>
      </c>
      <c r="Q346" s="202">
        <v>1.0597399999999999</v>
      </c>
      <c r="R346" s="202">
        <f>Q346*H346</f>
        <v>0.15048307999999996</v>
      </c>
      <c r="S346" s="202">
        <v>0</v>
      </c>
      <c r="T346" s="203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04" t="s">
        <v>148</v>
      </c>
      <c r="AT346" s="204" t="s">
        <v>143</v>
      </c>
      <c r="AU346" s="204" t="s">
        <v>90</v>
      </c>
      <c r="AY346" s="19" t="s">
        <v>140</v>
      </c>
      <c r="BE346" s="135">
        <f>IF(N346="základní",J346,0)</f>
        <v>0</v>
      </c>
      <c r="BF346" s="135">
        <f>IF(N346="snížená",J346,0)</f>
        <v>0</v>
      </c>
      <c r="BG346" s="135">
        <f>IF(N346="zákl. přenesená",J346,0)</f>
        <v>0</v>
      </c>
      <c r="BH346" s="135">
        <f>IF(N346="sníž. přenesená",J346,0)</f>
        <v>0</v>
      </c>
      <c r="BI346" s="135">
        <f>IF(N346="nulová",J346,0)</f>
        <v>0</v>
      </c>
      <c r="BJ346" s="19" t="s">
        <v>88</v>
      </c>
      <c r="BK346" s="135">
        <f>ROUND(I346*H346,2)</f>
        <v>0</v>
      </c>
      <c r="BL346" s="19" t="s">
        <v>148</v>
      </c>
      <c r="BM346" s="204" t="s">
        <v>451</v>
      </c>
    </row>
    <row r="347" s="2" customFormat="1">
      <c r="A347" s="40"/>
      <c r="B347" s="41"/>
      <c r="C347" s="40"/>
      <c r="D347" s="205" t="s">
        <v>150</v>
      </c>
      <c r="E347" s="40"/>
      <c r="F347" s="206" t="s">
        <v>452</v>
      </c>
      <c r="G347" s="40"/>
      <c r="H347" s="40"/>
      <c r="I347" s="207"/>
      <c r="J347" s="40"/>
      <c r="K347" s="40"/>
      <c r="L347" s="41"/>
      <c r="M347" s="208"/>
      <c r="N347" s="209"/>
      <c r="O347" s="79"/>
      <c r="P347" s="79"/>
      <c r="Q347" s="79"/>
      <c r="R347" s="79"/>
      <c r="S347" s="79"/>
      <c r="T347" s="80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150</v>
      </c>
      <c r="AU347" s="19" t="s">
        <v>90</v>
      </c>
    </row>
    <row r="348" s="13" customFormat="1">
      <c r="A348" s="13"/>
      <c r="B348" s="210"/>
      <c r="C348" s="13"/>
      <c r="D348" s="205" t="s">
        <v>152</v>
      </c>
      <c r="E348" s="211" t="s">
        <v>1</v>
      </c>
      <c r="F348" s="212" t="s">
        <v>453</v>
      </c>
      <c r="G348" s="13"/>
      <c r="H348" s="211" t="s">
        <v>1</v>
      </c>
      <c r="I348" s="213"/>
      <c r="J348" s="13"/>
      <c r="K348" s="13"/>
      <c r="L348" s="210"/>
      <c r="M348" s="214"/>
      <c r="N348" s="215"/>
      <c r="O348" s="215"/>
      <c r="P348" s="215"/>
      <c r="Q348" s="215"/>
      <c r="R348" s="215"/>
      <c r="S348" s="215"/>
      <c r="T348" s="21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11" t="s">
        <v>152</v>
      </c>
      <c r="AU348" s="211" t="s">
        <v>90</v>
      </c>
      <c r="AV348" s="13" t="s">
        <v>88</v>
      </c>
      <c r="AW348" s="13" t="s">
        <v>36</v>
      </c>
      <c r="AX348" s="13" t="s">
        <v>81</v>
      </c>
      <c r="AY348" s="211" t="s">
        <v>140</v>
      </c>
    </row>
    <row r="349" s="13" customFormat="1">
      <c r="A349" s="13"/>
      <c r="B349" s="210"/>
      <c r="C349" s="13"/>
      <c r="D349" s="205" t="s">
        <v>152</v>
      </c>
      <c r="E349" s="211" t="s">
        <v>1</v>
      </c>
      <c r="F349" s="212" t="s">
        <v>454</v>
      </c>
      <c r="G349" s="13"/>
      <c r="H349" s="211" t="s">
        <v>1</v>
      </c>
      <c r="I349" s="213"/>
      <c r="J349" s="13"/>
      <c r="K349" s="13"/>
      <c r="L349" s="210"/>
      <c r="M349" s="214"/>
      <c r="N349" s="215"/>
      <c r="O349" s="215"/>
      <c r="P349" s="215"/>
      <c r="Q349" s="215"/>
      <c r="R349" s="215"/>
      <c r="S349" s="215"/>
      <c r="T349" s="21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11" t="s">
        <v>152</v>
      </c>
      <c r="AU349" s="211" t="s">
        <v>90</v>
      </c>
      <c r="AV349" s="13" t="s">
        <v>88</v>
      </c>
      <c r="AW349" s="13" t="s">
        <v>36</v>
      </c>
      <c r="AX349" s="13" t="s">
        <v>81</v>
      </c>
      <c r="AY349" s="211" t="s">
        <v>140</v>
      </c>
    </row>
    <row r="350" s="14" customFormat="1">
      <c r="A350" s="14"/>
      <c r="B350" s="217"/>
      <c r="C350" s="14"/>
      <c r="D350" s="205" t="s">
        <v>152</v>
      </c>
      <c r="E350" s="218" t="s">
        <v>1</v>
      </c>
      <c r="F350" s="219" t="s">
        <v>455</v>
      </c>
      <c r="G350" s="14"/>
      <c r="H350" s="220">
        <v>0.14199999999999999</v>
      </c>
      <c r="I350" s="221"/>
      <c r="J350" s="14"/>
      <c r="K350" s="14"/>
      <c r="L350" s="217"/>
      <c r="M350" s="222"/>
      <c r="N350" s="223"/>
      <c r="O350" s="223"/>
      <c r="P350" s="223"/>
      <c r="Q350" s="223"/>
      <c r="R350" s="223"/>
      <c r="S350" s="223"/>
      <c r="T350" s="22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18" t="s">
        <v>152</v>
      </c>
      <c r="AU350" s="218" t="s">
        <v>90</v>
      </c>
      <c r="AV350" s="14" t="s">
        <v>90</v>
      </c>
      <c r="AW350" s="14" t="s">
        <v>36</v>
      </c>
      <c r="AX350" s="14" t="s">
        <v>88</v>
      </c>
      <c r="AY350" s="218" t="s">
        <v>140</v>
      </c>
    </row>
    <row r="351" s="2" customFormat="1" ht="16.5" customHeight="1">
      <c r="A351" s="40"/>
      <c r="B351" s="192"/>
      <c r="C351" s="193" t="s">
        <v>456</v>
      </c>
      <c r="D351" s="193" t="s">
        <v>143</v>
      </c>
      <c r="E351" s="194" t="s">
        <v>457</v>
      </c>
      <c r="F351" s="195" t="s">
        <v>458</v>
      </c>
      <c r="G351" s="196" t="s">
        <v>146</v>
      </c>
      <c r="H351" s="197">
        <v>3.8399999999999999</v>
      </c>
      <c r="I351" s="198"/>
      <c r="J351" s="199">
        <f>ROUND(I351*H351,2)</f>
        <v>0</v>
      </c>
      <c r="K351" s="195" t="s">
        <v>245</v>
      </c>
      <c r="L351" s="41"/>
      <c r="M351" s="200" t="s">
        <v>1</v>
      </c>
      <c r="N351" s="201" t="s">
        <v>46</v>
      </c>
      <c r="O351" s="79"/>
      <c r="P351" s="202">
        <f>O351*H351</f>
        <v>0</v>
      </c>
      <c r="Q351" s="202">
        <v>0</v>
      </c>
      <c r="R351" s="202">
        <f>Q351*H351</f>
        <v>0</v>
      </c>
      <c r="S351" s="202">
        <v>0</v>
      </c>
      <c r="T351" s="203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04" t="s">
        <v>148</v>
      </c>
      <c r="AT351" s="204" t="s">
        <v>143</v>
      </c>
      <c r="AU351" s="204" t="s">
        <v>90</v>
      </c>
      <c r="AY351" s="19" t="s">
        <v>140</v>
      </c>
      <c r="BE351" s="135">
        <f>IF(N351="základní",J351,0)</f>
        <v>0</v>
      </c>
      <c r="BF351" s="135">
        <f>IF(N351="snížená",J351,0)</f>
        <v>0</v>
      </c>
      <c r="BG351" s="135">
        <f>IF(N351="zákl. přenesená",J351,0)</f>
        <v>0</v>
      </c>
      <c r="BH351" s="135">
        <f>IF(N351="sníž. přenesená",J351,0)</f>
        <v>0</v>
      </c>
      <c r="BI351" s="135">
        <f>IF(N351="nulová",J351,0)</f>
        <v>0</v>
      </c>
      <c r="BJ351" s="19" t="s">
        <v>88</v>
      </c>
      <c r="BK351" s="135">
        <f>ROUND(I351*H351,2)</f>
        <v>0</v>
      </c>
      <c r="BL351" s="19" t="s">
        <v>148</v>
      </c>
      <c r="BM351" s="204" t="s">
        <v>459</v>
      </c>
    </row>
    <row r="352" s="2" customFormat="1">
      <c r="A352" s="40"/>
      <c r="B352" s="41"/>
      <c r="C352" s="40"/>
      <c r="D352" s="205" t="s">
        <v>150</v>
      </c>
      <c r="E352" s="40"/>
      <c r="F352" s="206" t="s">
        <v>460</v>
      </c>
      <c r="G352" s="40"/>
      <c r="H352" s="40"/>
      <c r="I352" s="207"/>
      <c r="J352" s="40"/>
      <c r="K352" s="40"/>
      <c r="L352" s="41"/>
      <c r="M352" s="208"/>
      <c r="N352" s="209"/>
      <c r="O352" s="79"/>
      <c r="P352" s="79"/>
      <c r="Q352" s="79"/>
      <c r="R352" s="79"/>
      <c r="S352" s="79"/>
      <c r="T352" s="80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150</v>
      </c>
      <c r="AU352" s="19" t="s">
        <v>90</v>
      </c>
    </row>
    <row r="353" s="13" customFormat="1">
      <c r="A353" s="13"/>
      <c r="B353" s="210"/>
      <c r="C353" s="13"/>
      <c r="D353" s="205" t="s">
        <v>152</v>
      </c>
      <c r="E353" s="211" t="s">
        <v>1</v>
      </c>
      <c r="F353" s="212" t="s">
        <v>461</v>
      </c>
      <c r="G353" s="13"/>
      <c r="H353" s="211" t="s">
        <v>1</v>
      </c>
      <c r="I353" s="213"/>
      <c r="J353" s="13"/>
      <c r="K353" s="13"/>
      <c r="L353" s="210"/>
      <c r="M353" s="214"/>
      <c r="N353" s="215"/>
      <c r="O353" s="215"/>
      <c r="P353" s="215"/>
      <c r="Q353" s="215"/>
      <c r="R353" s="215"/>
      <c r="S353" s="215"/>
      <c r="T353" s="21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11" t="s">
        <v>152</v>
      </c>
      <c r="AU353" s="211" t="s">
        <v>90</v>
      </c>
      <c r="AV353" s="13" t="s">
        <v>88</v>
      </c>
      <c r="AW353" s="13" t="s">
        <v>36</v>
      </c>
      <c r="AX353" s="13" t="s">
        <v>81</v>
      </c>
      <c r="AY353" s="211" t="s">
        <v>140</v>
      </c>
    </row>
    <row r="354" s="14" customFormat="1">
      <c r="A354" s="14"/>
      <c r="B354" s="217"/>
      <c r="C354" s="14"/>
      <c r="D354" s="205" t="s">
        <v>152</v>
      </c>
      <c r="E354" s="218" t="s">
        <v>1</v>
      </c>
      <c r="F354" s="219" t="s">
        <v>462</v>
      </c>
      <c r="G354" s="14"/>
      <c r="H354" s="220">
        <v>3.8399999999999999</v>
      </c>
      <c r="I354" s="221"/>
      <c r="J354" s="14"/>
      <c r="K354" s="14"/>
      <c r="L354" s="217"/>
      <c r="M354" s="222"/>
      <c r="N354" s="223"/>
      <c r="O354" s="223"/>
      <c r="P354" s="223"/>
      <c r="Q354" s="223"/>
      <c r="R354" s="223"/>
      <c r="S354" s="223"/>
      <c r="T354" s="22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18" t="s">
        <v>152</v>
      </c>
      <c r="AU354" s="218" t="s">
        <v>90</v>
      </c>
      <c r="AV354" s="14" t="s">
        <v>90</v>
      </c>
      <c r="AW354" s="14" t="s">
        <v>36</v>
      </c>
      <c r="AX354" s="14" t="s">
        <v>88</v>
      </c>
      <c r="AY354" s="218" t="s">
        <v>140</v>
      </c>
    </row>
    <row r="355" s="2" customFormat="1" ht="16.5" customHeight="1">
      <c r="A355" s="40"/>
      <c r="B355" s="192"/>
      <c r="C355" s="193" t="s">
        <v>463</v>
      </c>
      <c r="D355" s="193" t="s">
        <v>143</v>
      </c>
      <c r="E355" s="194" t="s">
        <v>464</v>
      </c>
      <c r="F355" s="195" t="s">
        <v>465</v>
      </c>
      <c r="G355" s="196" t="s">
        <v>146</v>
      </c>
      <c r="H355" s="197">
        <v>5.6340000000000003</v>
      </c>
      <c r="I355" s="198"/>
      <c r="J355" s="199">
        <f>ROUND(I355*H355,2)</f>
        <v>0</v>
      </c>
      <c r="K355" s="195" t="s">
        <v>245</v>
      </c>
      <c r="L355" s="41"/>
      <c r="M355" s="200" t="s">
        <v>1</v>
      </c>
      <c r="N355" s="201" t="s">
        <v>46</v>
      </c>
      <c r="O355" s="79"/>
      <c r="P355" s="202">
        <f>O355*H355</f>
        <v>0</v>
      </c>
      <c r="Q355" s="202">
        <v>0</v>
      </c>
      <c r="R355" s="202">
        <f>Q355*H355</f>
        <v>0</v>
      </c>
      <c r="S355" s="202">
        <v>0</v>
      </c>
      <c r="T355" s="203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04" t="s">
        <v>148</v>
      </c>
      <c r="AT355" s="204" t="s">
        <v>143</v>
      </c>
      <c r="AU355" s="204" t="s">
        <v>90</v>
      </c>
      <c r="AY355" s="19" t="s">
        <v>140</v>
      </c>
      <c r="BE355" s="135">
        <f>IF(N355="základní",J355,0)</f>
        <v>0</v>
      </c>
      <c r="BF355" s="135">
        <f>IF(N355="snížená",J355,0)</f>
        <v>0</v>
      </c>
      <c r="BG355" s="135">
        <f>IF(N355="zákl. přenesená",J355,0)</f>
        <v>0</v>
      </c>
      <c r="BH355" s="135">
        <f>IF(N355="sníž. přenesená",J355,0)</f>
        <v>0</v>
      </c>
      <c r="BI355" s="135">
        <f>IF(N355="nulová",J355,0)</f>
        <v>0</v>
      </c>
      <c r="BJ355" s="19" t="s">
        <v>88</v>
      </c>
      <c r="BK355" s="135">
        <f>ROUND(I355*H355,2)</f>
        <v>0</v>
      </c>
      <c r="BL355" s="19" t="s">
        <v>148</v>
      </c>
      <c r="BM355" s="204" t="s">
        <v>466</v>
      </c>
    </row>
    <row r="356" s="2" customFormat="1">
      <c r="A356" s="40"/>
      <c r="B356" s="41"/>
      <c r="C356" s="40"/>
      <c r="D356" s="205" t="s">
        <v>150</v>
      </c>
      <c r="E356" s="40"/>
      <c r="F356" s="206" t="s">
        <v>467</v>
      </c>
      <c r="G356" s="40"/>
      <c r="H356" s="40"/>
      <c r="I356" s="207"/>
      <c r="J356" s="40"/>
      <c r="K356" s="40"/>
      <c r="L356" s="41"/>
      <c r="M356" s="208"/>
      <c r="N356" s="209"/>
      <c r="O356" s="79"/>
      <c r="P356" s="79"/>
      <c r="Q356" s="79"/>
      <c r="R356" s="79"/>
      <c r="S356" s="79"/>
      <c r="T356" s="80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150</v>
      </c>
      <c r="AU356" s="19" t="s">
        <v>90</v>
      </c>
    </row>
    <row r="357" s="14" customFormat="1">
      <c r="A357" s="14"/>
      <c r="B357" s="217"/>
      <c r="C357" s="14"/>
      <c r="D357" s="205" t="s">
        <v>152</v>
      </c>
      <c r="E357" s="218" t="s">
        <v>1</v>
      </c>
      <c r="F357" s="219" t="s">
        <v>468</v>
      </c>
      <c r="G357" s="14"/>
      <c r="H357" s="220">
        <v>5.6340000000000003</v>
      </c>
      <c r="I357" s="221"/>
      <c r="J357" s="14"/>
      <c r="K357" s="14"/>
      <c r="L357" s="217"/>
      <c r="M357" s="222"/>
      <c r="N357" s="223"/>
      <c r="O357" s="223"/>
      <c r="P357" s="223"/>
      <c r="Q357" s="223"/>
      <c r="R357" s="223"/>
      <c r="S357" s="223"/>
      <c r="T357" s="22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18" t="s">
        <v>152</v>
      </c>
      <c r="AU357" s="218" t="s">
        <v>90</v>
      </c>
      <c r="AV357" s="14" t="s">
        <v>90</v>
      </c>
      <c r="AW357" s="14" t="s">
        <v>36</v>
      </c>
      <c r="AX357" s="14" t="s">
        <v>88</v>
      </c>
      <c r="AY357" s="218" t="s">
        <v>140</v>
      </c>
    </row>
    <row r="358" s="2" customFormat="1" ht="16.5" customHeight="1">
      <c r="A358" s="40"/>
      <c r="B358" s="192"/>
      <c r="C358" s="193" t="s">
        <v>469</v>
      </c>
      <c r="D358" s="193" t="s">
        <v>143</v>
      </c>
      <c r="E358" s="194" t="s">
        <v>470</v>
      </c>
      <c r="F358" s="195" t="s">
        <v>471</v>
      </c>
      <c r="G358" s="196" t="s">
        <v>244</v>
      </c>
      <c r="H358" s="197">
        <v>27.219999999999999</v>
      </c>
      <c r="I358" s="198"/>
      <c r="J358" s="199">
        <f>ROUND(I358*H358,2)</f>
        <v>0</v>
      </c>
      <c r="K358" s="195" t="s">
        <v>245</v>
      </c>
      <c r="L358" s="41"/>
      <c r="M358" s="200" t="s">
        <v>1</v>
      </c>
      <c r="N358" s="201" t="s">
        <v>46</v>
      </c>
      <c r="O358" s="79"/>
      <c r="P358" s="202">
        <f>O358*H358</f>
        <v>0</v>
      </c>
      <c r="Q358" s="202">
        <v>0.0012999999999999999</v>
      </c>
      <c r="R358" s="202">
        <f>Q358*H358</f>
        <v>0.035385999999999994</v>
      </c>
      <c r="S358" s="202">
        <v>0</v>
      </c>
      <c r="T358" s="203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04" t="s">
        <v>148</v>
      </c>
      <c r="AT358" s="204" t="s">
        <v>143</v>
      </c>
      <c r="AU358" s="204" t="s">
        <v>90</v>
      </c>
      <c r="AY358" s="19" t="s">
        <v>140</v>
      </c>
      <c r="BE358" s="135">
        <f>IF(N358="základní",J358,0)</f>
        <v>0</v>
      </c>
      <c r="BF358" s="135">
        <f>IF(N358="snížená",J358,0)</f>
        <v>0</v>
      </c>
      <c r="BG358" s="135">
        <f>IF(N358="zákl. přenesená",J358,0)</f>
        <v>0</v>
      </c>
      <c r="BH358" s="135">
        <f>IF(N358="sníž. přenesená",J358,0)</f>
        <v>0</v>
      </c>
      <c r="BI358" s="135">
        <f>IF(N358="nulová",J358,0)</f>
        <v>0</v>
      </c>
      <c r="BJ358" s="19" t="s">
        <v>88</v>
      </c>
      <c r="BK358" s="135">
        <f>ROUND(I358*H358,2)</f>
        <v>0</v>
      </c>
      <c r="BL358" s="19" t="s">
        <v>148</v>
      </c>
      <c r="BM358" s="204" t="s">
        <v>472</v>
      </c>
    </row>
    <row r="359" s="2" customFormat="1">
      <c r="A359" s="40"/>
      <c r="B359" s="41"/>
      <c r="C359" s="40"/>
      <c r="D359" s="205" t="s">
        <v>150</v>
      </c>
      <c r="E359" s="40"/>
      <c r="F359" s="206" t="s">
        <v>473</v>
      </c>
      <c r="G359" s="40"/>
      <c r="H359" s="40"/>
      <c r="I359" s="207"/>
      <c r="J359" s="40"/>
      <c r="K359" s="40"/>
      <c r="L359" s="41"/>
      <c r="M359" s="208"/>
      <c r="N359" s="209"/>
      <c r="O359" s="79"/>
      <c r="P359" s="79"/>
      <c r="Q359" s="79"/>
      <c r="R359" s="79"/>
      <c r="S359" s="79"/>
      <c r="T359" s="80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150</v>
      </c>
      <c r="AU359" s="19" t="s">
        <v>90</v>
      </c>
    </row>
    <row r="360" s="13" customFormat="1">
      <c r="A360" s="13"/>
      <c r="B360" s="210"/>
      <c r="C360" s="13"/>
      <c r="D360" s="205" t="s">
        <v>152</v>
      </c>
      <c r="E360" s="211" t="s">
        <v>1</v>
      </c>
      <c r="F360" s="212" t="s">
        <v>474</v>
      </c>
      <c r="G360" s="13"/>
      <c r="H360" s="211" t="s">
        <v>1</v>
      </c>
      <c r="I360" s="213"/>
      <c r="J360" s="13"/>
      <c r="K360" s="13"/>
      <c r="L360" s="210"/>
      <c r="M360" s="214"/>
      <c r="N360" s="215"/>
      <c r="O360" s="215"/>
      <c r="P360" s="215"/>
      <c r="Q360" s="215"/>
      <c r="R360" s="215"/>
      <c r="S360" s="215"/>
      <c r="T360" s="21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11" t="s">
        <v>152</v>
      </c>
      <c r="AU360" s="211" t="s">
        <v>90</v>
      </c>
      <c r="AV360" s="13" t="s">
        <v>88</v>
      </c>
      <c r="AW360" s="13" t="s">
        <v>36</v>
      </c>
      <c r="AX360" s="13" t="s">
        <v>81</v>
      </c>
      <c r="AY360" s="211" t="s">
        <v>140</v>
      </c>
    </row>
    <row r="361" s="14" customFormat="1">
      <c r="A361" s="14"/>
      <c r="B361" s="217"/>
      <c r="C361" s="14"/>
      <c r="D361" s="205" t="s">
        <v>152</v>
      </c>
      <c r="E361" s="218" t="s">
        <v>1</v>
      </c>
      <c r="F361" s="219" t="s">
        <v>475</v>
      </c>
      <c r="G361" s="14"/>
      <c r="H361" s="220">
        <v>8.3200000000000003</v>
      </c>
      <c r="I361" s="221"/>
      <c r="J361" s="14"/>
      <c r="K361" s="14"/>
      <c r="L361" s="217"/>
      <c r="M361" s="222"/>
      <c r="N361" s="223"/>
      <c r="O361" s="223"/>
      <c r="P361" s="223"/>
      <c r="Q361" s="223"/>
      <c r="R361" s="223"/>
      <c r="S361" s="223"/>
      <c r="T361" s="22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18" t="s">
        <v>152</v>
      </c>
      <c r="AU361" s="218" t="s">
        <v>90</v>
      </c>
      <c r="AV361" s="14" t="s">
        <v>90</v>
      </c>
      <c r="AW361" s="14" t="s">
        <v>36</v>
      </c>
      <c r="AX361" s="14" t="s">
        <v>81</v>
      </c>
      <c r="AY361" s="218" t="s">
        <v>140</v>
      </c>
    </row>
    <row r="362" s="13" customFormat="1">
      <c r="A362" s="13"/>
      <c r="B362" s="210"/>
      <c r="C362" s="13"/>
      <c r="D362" s="205" t="s">
        <v>152</v>
      </c>
      <c r="E362" s="211" t="s">
        <v>1</v>
      </c>
      <c r="F362" s="212" t="s">
        <v>476</v>
      </c>
      <c r="G362" s="13"/>
      <c r="H362" s="211" t="s">
        <v>1</v>
      </c>
      <c r="I362" s="213"/>
      <c r="J362" s="13"/>
      <c r="K362" s="13"/>
      <c r="L362" s="210"/>
      <c r="M362" s="214"/>
      <c r="N362" s="215"/>
      <c r="O362" s="215"/>
      <c r="P362" s="215"/>
      <c r="Q362" s="215"/>
      <c r="R362" s="215"/>
      <c r="S362" s="215"/>
      <c r="T362" s="21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11" t="s">
        <v>152</v>
      </c>
      <c r="AU362" s="211" t="s">
        <v>90</v>
      </c>
      <c r="AV362" s="13" t="s">
        <v>88</v>
      </c>
      <c r="AW362" s="13" t="s">
        <v>36</v>
      </c>
      <c r="AX362" s="13" t="s">
        <v>81</v>
      </c>
      <c r="AY362" s="211" t="s">
        <v>140</v>
      </c>
    </row>
    <row r="363" s="13" customFormat="1">
      <c r="A363" s="13"/>
      <c r="B363" s="210"/>
      <c r="C363" s="13"/>
      <c r="D363" s="205" t="s">
        <v>152</v>
      </c>
      <c r="E363" s="211" t="s">
        <v>1</v>
      </c>
      <c r="F363" s="212" t="s">
        <v>248</v>
      </c>
      <c r="G363" s="13"/>
      <c r="H363" s="211" t="s">
        <v>1</v>
      </c>
      <c r="I363" s="213"/>
      <c r="J363" s="13"/>
      <c r="K363" s="13"/>
      <c r="L363" s="210"/>
      <c r="M363" s="214"/>
      <c r="N363" s="215"/>
      <c r="O363" s="215"/>
      <c r="P363" s="215"/>
      <c r="Q363" s="215"/>
      <c r="R363" s="215"/>
      <c r="S363" s="215"/>
      <c r="T363" s="21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11" t="s">
        <v>152</v>
      </c>
      <c r="AU363" s="211" t="s">
        <v>90</v>
      </c>
      <c r="AV363" s="13" t="s">
        <v>88</v>
      </c>
      <c r="AW363" s="13" t="s">
        <v>36</v>
      </c>
      <c r="AX363" s="13" t="s">
        <v>81</v>
      </c>
      <c r="AY363" s="211" t="s">
        <v>140</v>
      </c>
    </row>
    <row r="364" s="14" customFormat="1">
      <c r="A364" s="14"/>
      <c r="B364" s="217"/>
      <c r="C364" s="14"/>
      <c r="D364" s="205" t="s">
        <v>152</v>
      </c>
      <c r="E364" s="218" t="s">
        <v>1</v>
      </c>
      <c r="F364" s="219" t="s">
        <v>477</v>
      </c>
      <c r="G364" s="14"/>
      <c r="H364" s="220">
        <v>9.516</v>
      </c>
      <c r="I364" s="221"/>
      <c r="J364" s="14"/>
      <c r="K364" s="14"/>
      <c r="L364" s="217"/>
      <c r="M364" s="222"/>
      <c r="N364" s="223"/>
      <c r="O364" s="223"/>
      <c r="P364" s="223"/>
      <c r="Q364" s="223"/>
      <c r="R364" s="223"/>
      <c r="S364" s="223"/>
      <c r="T364" s="22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18" t="s">
        <v>152</v>
      </c>
      <c r="AU364" s="218" t="s">
        <v>90</v>
      </c>
      <c r="AV364" s="14" t="s">
        <v>90</v>
      </c>
      <c r="AW364" s="14" t="s">
        <v>36</v>
      </c>
      <c r="AX364" s="14" t="s">
        <v>81</v>
      </c>
      <c r="AY364" s="218" t="s">
        <v>140</v>
      </c>
    </row>
    <row r="365" s="13" customFormat="1">
      <c r="A365" s="13"/>
      <c r="B365" s="210"/>
      <c r="C365" s="13"/>
      <c r="D365" s="205" t="s">
        <v>152</v>
      </c>
      <c r="E365" s="211" t="s">
        <v>1</v>
      </c>
      <c r="F365" s="212" t="s">
        <v>250</v>
      </c>
      <c r="G365" s="13"/>
      <c r="H365" s="211" t="s">
        <v>1</v>
      </c>
      <c r="I365" s="213"/>
      <c r="J365" s="13"/>
      <c r="K365" s="13"/>
      <c r="L365" s="210"/>
      <c r="M365" s="214"/>
      <c r="N365" s="215"/>
      <c r="O365" s="215"/>
      <c r="P365" s="215"/>
      <c r="Q365" s="215"/>
      <c r="R365" s="215"/>
      <c r="S365" s="215"/>
      <c r="T365" s="21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11" t="s">
        <v>152</v>
      </c>
      <c r="AU365" s="211" t="s">
        <v>90</v>
      </c>
      <c r="AV365" s="13" t="s">
        <v>88</v>
      </c>
      <c r="AW365" s="13" t="s">
        <v>36</v>
      </c>
      <c r="AX365" s="13" t="s">
        <v>81</v>
      </c>
      <c r="AY365" s="211" t="s">
        <v>140</v>
      </c>
    </row>
    <row r="366" s="14" customFormat="1">
      <c r="A366" s="14"/>
      <c r="B366" s="217"/>
      <c r="C366" s="14"/>
      <c r="D366" s="205" t="s">
        <v>152</v>
      </c>
      <c r="E366" s="218" t="s">
        <v>1</v>
      </c>
      <c r="F366" s="219" t="s">
        <v>478</v>
      </c>
      <c r="G366" s="14"/>
      <c r="H366" s="220">
        <v>9.3840000000000003</v>
      </c>
      <c r="I366" s="221"/>
      <c r="J366" s="14"/>
      <c r="K366" s="14"/>
      <c r="L366" s="217"/>
      <c r="M366" s="222"/>
      <c r="N366" s="223"/>
      <c r="O366" s="223"/>
      <c r="P366" s="223"/>
      <c r="Q366" s="223"/>
      <c r="R366" s="223"/>
      <c r="S366" s="223"/>
      <c r="T366" s="22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18" t="s">
        <v>152</v>
      </c>
      <c r="AU366" s="218" t="s">
        <v>90</v>
      </c>
      <c r="AV366" s="14" t="s">
        <v>90</v>
      </c>
      <c r="AW366" s="14" t="s">
        <v>36</v>
      </c>
      <c r="AX366" s="14" t="s">
        <v>81</v>
      </c>
      <c r="AY366" s="218" t="s">
        <v>140</v>
      </c>
    </row>
    <row r="367" s="15" customFormat="1">
      <c r="A367" s="15"/>
      <c r="B367" s="226"/>
      <c r="C367" s="15"/>
      <c r="D367" s="205" t="s">
        <v>152</v>
      </c>
      <c r="E367" s="227" t="s">
        <v>1</v>
      </c>
      <c r="F367" s="228" t="s">
        <v>201</v>
      </c>
      <c r="G367" s="15"/>
      <c r="H367" s="229">
        <v>27.219999999999999</v>
      </c>
      <c r="I367" s="230"/>
      <c r="J367" s="15"/>
      <c r="K367" s="15"/>
      <c r="L367" s="226"/>
      <c r="M367" s="231"/>
      <c r="N367" s="232"/>
      <c r="O367" s="232"/>
      <c r="P367" s="232"/>
      <c r="Q367" s="232"/>
      <c r="R367" s="232"/>
      <c r="S367" s="232"/>
      <c r="T367" s="233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27" t="s">
        <v>152</v>
      </c>
      <c r="AU367" s="227" t="s">
        <v>90</v>
      </c>
      <c r="AV367" s="15" t="s">
        <v>148</v>
      </c>
      <c r="AW367" s="15" t="s">
        <v>36</v>
      </c>
      <c r="AX367" s="15" t="s">
        <v>88</v>
      </c>
      <c r="AY367" s="227" t="s">
        <v>140</v>
      </c>
    </row>
    <row r="368" s="2" customFormat="1" ht="16.5" customHeight="1">
      <c r="A368" s="40"/>
      <c r="B368" s="192"/>
      <c r="C368" s="193" t="s">
        <v>479</v>
      </c>
      <c r="D368" s="193" t="s">
        <v>143</v>
      </c>
      <c r="E368" s="194" t="s">
        <v>480</v>
      </c>
      <c r="F368" s="195" t="s">
        <v>481</v>
      </c>
      <c r="G368" s="196" t="s">
        <v>244</v>
      </c>
      <c r="H368" s="197">
        <v>27.219999999999999</v>
      </c>
      <c r="I368" s="198"/>
      <c r="J368" s="199">
        <f>ROUND(I368*H368,2)</f>
        <v>0</v>
      </c>
      <c r="K368" s="195" t="s">
        <v>245</v>
      </c>
      <c r="L368" s="41"/>
      <c r="M368" s="200" t="s">
        <v>1</v>
      </c>
      <c r="N368" s="201" t="s">
        <v>46</v>
      </c>
      <c r="O368" s="79"/>
      <c r="P368" s="202">
        <f>O368*H368</f>
        <v>0</v>
      </c>
      <c r="Q368" s="202">
        <v>4.0000000000000003E-05</v>
      </c>
      <c r="R368" s="202">
        <f>Q368*H368</f>
        <v>0.0010888</v>
      </c>
      <c r="S368" s="202">
        <v>0</v>
      </c>
      <c r="T368" s="203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04" t="s">
        <v>148</v>
      </c>
      <c r="AT368" s="204" t="s">
        <v>143</v>
      </c>
      <c r="AU368" s="204" t="s">
        <v>90</v>
      </c>
      <c r="AY368" s="19" t="s">
        <v>140</v>
      </c>
      <c r="BE368" s="135">
        <f>IF(N368="základní",J368,0)</f>
        <v>0</v>
      </c>
      <c r="BF368" s="135">
        <f>IF(N368="snížená",J368,0)</f>
        <v>0</v>
      </c>
      <c r="BG368" s="135">
        <f>IF(N368="zákl. přenesená",J368,0)</f>
        <v>0</v>
      </c>
      <c r="BH368" s="135">
        <f>IF(N368="sníž. přenesená",J368,0)</f>
        <v>0</v>
      </c>
      <c r="BI368" s="135">
        <f>IF(N368="nulová",J368,0)</f>
        <v>0</v>
      </c>
      <c r="BJ368" s="19" t="s">
        <v>88</v>
      </c>
      <c r="BK368" s="135">
        <f>ROUND(I368*H368,2)</f>
        <v>0</v>
      </c>
      <c r="BL368" s="19" t="s">
        <v>148</v>
      </c>
      <c r="BM368" s="204" t="s">
        <v>482</v>
      </c>
    </row>
    <row r="369" s="2" customFormat="1">
      <c r="A369" s="40"/>
      <c r="B369" s="41"/>
      <c r="C369" s="40"/>
      <c r="D369" s="205" t="s">
        <v>150</v>
      </c>
      <c r="E369" s="40"/>
      <c r="F369" s="206" t="s">
        <v>483</v>
      </c>
      <c r="G369" s="40"/>
      <c r="H369" s="40"/>
      <c r="I369" s="207"/>
      <c r="J369" s="40"/>
      <c r="K369" s="40"/>
      <c r="L369" s="41"/>
      <c r="M369" s="208"/>
      <c r="N369" s="209"/>
      <c r="O369" s="79"/>
      <c r="P369" s="79"/>
      <c r="Q369" s="79"/>
      <c r="R369" s="79"/>
      <c r="S369" s="79"/>
      <c r="T369" s="80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150</v>
      </c>
      <c r="AU369" s="19" t="s">
        <v>90</v>
      </c>
    </row>
    <row r="370" s="14" customFormat="1">
      <c r="A370" s="14"/>
      <c r="B370" s="217"/>
      <c r="C370" s="14"/>
      <c r="D370" s="205" t="s">
        <v>152</v>
      </c>
      <c r="E370" s="218" t="s">
        <v>1</v>
      </c>
      <c r="F370" s="219" t="s">
        <v>484</v>
      </c>
      <c r="G370" s="14"/>
      <c r="H370" s="220">
        <v>27.219999999999999</v>
      </c>
      <c r="I370" s="221"/>
      <c r="J370" s="14"/>
      <c r="K370" s="14"/>
      <c r="L370" s="217"/>
      <c r="M370" s="222"/>
      <c r="N370" s="223"/>
      <c r="O370" s="223"/>
      <c r="P370" s="223"/>
      <c r="Q370" s="223"/>
      <c r="R370" s="223"/>
      <c r="S370" s="223"/>
      <c r="T370" s="22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18" t="s">
        <v>152</v>
      </c>
      <c r="AU370" s="218" t="s">
        <v>90</v>
      </c>
      <c r="AV370" s="14" t="s">
        <v>90</v>
      </c>
      <c r="AW370" s="14" t="s">
        <v>36</v>
      </c>
      <c r="AX370" s="14" t="s">
        <v>88</v>
      </c>
      <c r="AY370" s="218" t="s">
        <v>140</v>
      </c>
    </row>
    <row r="371" s="12" customFormat="1" ht="22.8" customHeight="1">
      <c r="A371" s="12"/>
      <c r="B371" s="179"/>
      <c r="C371" s="12"/>
      <c r="D371" s="180" t="s">
        <v>80</v>
      </c>
      <c r="E371" s="190" t="s">
        <v>258</v>
      </c>
      <c r="F371" s="190" t="s">
        <v>485</v>
      </c>
      <c r="G371" s="12"/>
      <c r="H371" s="12"/>
      <c r="I371" s="182"/>
      <c r="J371" s="191">
        <f>BK371</f>
        <v>0</v>
      </c>
      <c r="K371" s="12"/>
      <c r="L371" s="179"/>
      <c r="M371" s="184"/>
      <c r="N371" s="185"/>
      <c r="O371" s="185"/>
      <c r="P371" s="186">
        <f>SUM(P372:P443)</f>
        <v>0</v>
      </c>
      <c r="Q371" s="185"/>
      <c r="R371" s="186">
        <f>SUM(R372:R443)</f>
        <v>10.381690500000001</v>
      </c>
      <c r="S371" s="185"/>
      <c r="T371" s="187">
        <f>SUM(T372:T443)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180" t="s">
        <v>88</v>
      </c>
      <c r="AT371" s="188" t="s">
        <v>80</v>
      </c>
      <c r="AU371" s="188" t="s">
        <v>88</v>
      </c>
      <c r="AY371" s="180" t="s">
        <v>140</v>
      </c>
      <c r="BK371" s="189">
        <f>SUM(BK372:BK443)</f>
        <v>0</v>
      </c>
    </row>
    <row r="372" s="2" customFormat="1" ht="16.5" customHeight="1">
      <c r="A372" s="40"/>
      <c r="B372" s="192"/>
      <c r="C372" s="193" t="s">
        <v>486</v>
      </c>
      <c r="D372" s="193" t="s">
        <v>143</v>
      </c>
      <c r="E372" s="194" t="s">
        <v>487</v>
      </c>
      <c r="F372" s="195" t="s">
        <v>488</v>
      </c>
      <c r="G372" s="196" t="s">
        <v>146</v>
      </c>
      <c r="H372" s="197">
        <v>1.2</v>
      </c>
      <c r="I372" s="198"/>
      <c r="J372" s="199">
        <f>ROUND(I372*H372,2)</f>
        <v>0</v>
      </c>
      <c r="K372" s="195" t="s">
        <v>245</v>
      </c>
      <c r="L372" s="41"/>
      <c r="M372" s="200" t="s">
        <v>1</v>
      </c>
      <c r="N372" s="201" t="s">
        <v>46</v>
      </c>
      <c r="O372" s="79"/>
      <c r="P372" s="202">
        <f>O372*H372</f>
        <v>0</v>
      </c>
      <c r="Q372" s="202">
        <v>0</v>
      </c>
      <c r="R372" s="202">
        <f>Q372*H372</f>
        <v>0</v>
      </c>
      <c r="S372" s="202">
        <v>0</v>
      </c>
      <c r="T372" s="203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04" t="s">
        <v>148</v>
      </c>
      <c r="AT372" s="204" t="s">
        <v>143</v>
      </c>
      <c r="AU372" s="204" t="s">
        <v>90</v>
      </c>
      <c r="AY372" s="19" t="s">
        <v>140</v>
      </c>
      <c r="BE372" s="135">
        <f>IF(N372="základní",J372,0)</f>
        <v>0</v>
      </c>
      <c r="BF372" s="135">
        <f>IF(N372="snížená",J372,0)</f>
        <v>0</v>
      </c>
      <c r="BG372" s="135">
        <f>IF(N372="zákl. přenesená",J372,0)</f>
        <v>0</v>
      </c>
      <c r="BH372" s="135">
        <f>IF(N372="sníž. přenesená",J372,0)</f>
        <v>0</v>
      </c>
      <c r="BI372" s="135">
        <f>IF(N372="nulová",J372,0)</f>
        <v>0</v>
      </c>
      <c r="BJ372" s="19" t="s">
        <v>88</v>
      </c>
      <c r="BK372" s="135">
        <f>ROUND(I372*H372,2)</f>
        <v>0</v>
      </c>
      <c r="BL372" s="19" t="s">
        <v>148</v>
      </c>
      <c r="BM372" s="204" t="s">
        <v>489</v>
      </c>
    </row>
    <row r="373" s="2" customFormat="1">
      <c r="A373" s="40"/>
      <c r="B373" s="41"/>
      <c r="C373" s="40"/>
      <c r="D373" s="205" t="s">
        <v>150</v>
      </c>
      <c r="E373" s="40"/>
      <c r="F373" s="206" t="s">
        <v>490</v>
      </c>
      <c r="G373" s="40"/>
      <c r="H373" s="40"/>
      <c r="I373" s="207"/>
      <c r="J373" s="40"/>
      <c r="K373" s="40"/>
      <c r="L373" s="41"/>
      <c r="M373" s="208"/>
      <c r="N373" s="209"/>
      <c r="O373" s="79"/>
      <c r="P373" s="79"/>
      <c r="Q373" s="79"/>
      <c r="R373" s="79"/>
      <c r="S373" s="79"/>
      <c r="T373" s="80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150</v>
      </c>
      <c r="AU373" s="19" t="s">
        <v>90</v>
      </c>
    </row>
    <row r="374" s="13" customFormat="1">
      <c r="A374" s="13"/>
      <c r="B374" s="210"/>
      <c r="C374" s="13"/>
      <c r="D374" s="205" t="s">
        <v>152</v>
      </c>
      <c r="E374" s="211" t="s">
        <v>1</v>
      </c>
      <c r="F374" s="212" t="s">
        <v>491</v>
      </c>
      <c r="G374" s="13"/>
      <c r="H374" s="211" t="s">
        <v>1</v>
      </c>
      <c r="I374" s="213"/>
      <c r="J374" s="13"/>
      <c r="K374" s="13"/>
      <c r="L374" s="210"/>
      <c r="M374" s="214"/>
      <c r="N374" s="215"/>
      <c r="O374" s="215"/>
      <c r="P374" s="215"/>
      <c r="Q374" s="215"/>
      <c r="R374" s="215"/>
      <c r="S374" s="215"/>
      <c r="T374" s="21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11" t="s">
        <v>152</v>
      </c>
      <c r="AU374" s="211" t="s">
        <v>90</v>
      </c>
      <c r="AV374" s="13" t="s">
        <v>88</v>
      </c>
      <c r="AW374" s="13" t="s">
        <v>36</v>
      </c>
      <c r="AX374" s="13" t="s">
        <v>81</v>
      </c>
      <c r="AY374" s="211" t="s">
        <v>140</v>
      </c>
    </row>
    <row r="375" s="13" customFormat="1">
      <c r="A375" s="13"/>
      <c r="B375" s="210"/>
      <c r="C375" s="13"/>
      <c r="D375" s="205" t="s">
        <v>152</v>
      </c>
      <c r="E375" s="211" t="s">
        <v>1</v>
      </c>
      <c r="F375" s="212" t="s">
        <v>248</v>
      </c>
      <c r="G375" s="13"/>
      <c r="H375" s="211" t="s">
        <v>1</v>
      </c>
      <c r="I375" s="213"/>
      <c r="J375" s="13"/>
      <c r="K375" s="13"/>
      <c r="L375" s="210"/>
      <c r="M375" s="214"/>
      <c r="N375" s="215"/>
      <c r="O375" s="215"/>
      <c r="P375" s="215"/>
      <c r="Q375" s="215"/>
      <c r="R375" s="215"/>
      <c r="S375" s="215"/>
      <c r="T375" s="21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11" t="s">
        <v>152</v>
      </c>
      <c r="AU375" s="211" t="s">
        <v>90</v>
      </c>
      <c r="AV375" s="13" t="s">
        <v>88</v>
      </c>
      <c r="AW375" s="13" t="s">
        <v>36</v>
      </c>
      <c r="AX375" s="13" t="s">
        <v>81</v>
      </c>
      <c r="AY375" s="211" t="s">
        <v>140</v>
      </c>
    </row>
    <row r="376" s="14" customFormat="1">
      <c r="A376" s="14"/>
      <c r="B376" s="217"/>
      <c r="C376" s="14"/>
      <c r="D376" s="205" t="s">
        <v>152</v>
      </c>
      <c r="E376" s="218" t="s">
        <v>1</v>
      </c>
      <c r="F376" s="219" t="s">
        <v>492</v>
      </c>
      <c r="G376" s="14"/>
      <c r="H376" s="220">
        <v>0.59999999999999998</v>
      </c>
      <c r="I376" s="221"/>
      <c r="J376" s="14"/>
      <c r="K376" s="14"/>
      <c r="L376" s="217"/>
      <c r="M376" s="222"/>
      <c r="N376" s="223"/>
      <c r="O376" s="223"/>
      <c r="P376" s="223"/>
      <c r="Q376" s="223"/>
      <c r="R376" s="223"/>
      <c r="S376" s="223"/>
      <c r="T376" s="22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18" t="s">
        <v>152</v>
      </c>
      <c r="AU376" s="218" t="s">
        <v>90</v>
      </c>
      <c r="AV376" s="14" t="s">
        <v>90</v>
      </c>
      <c r="AW376" s="14" t="s">
        <v>36</v>
      </c>
      <c r="AX376" s="14" t="s">
        <v>81</v>
      </c>
      <c r="AY376" s="218" t="s">
        <v>140</v>
      </c>
    </row>
    <row r="377" s="13" customFormat="1">
      <c r="A377" s="13"/>
      <c r="B377" s="210"/>
      <c r="C377" s="13"/>
      <c r="D377" s="205" t="s">
        <v>152</v>
      </c>
      <c r="E377" s="211" t="s">
        <v>1</v>
      </c>
      <c r="F377" s="212" t="s">
        <v>250</v>
      </c>
      <c r="G377" s="13"/>
      <c r="H377" s="211" t="s">
        <v>1</v>
      </c>
      <c r="I377" s="213"/>
      <c r="J377" s="13"/>
      <c r="K377" s="13"/>
      <c r="L377" s="210"/>
      <c r="M377" s="214"/>
      <c r="N377" s="215"/>
      <c r="O377" s="215"/>
      <c r="P377" s="215"/>
      <c r="Q377" s="215"/>
      <c r="R377" s="215"/>
      <c r="S377" s="215"/>
      <c r="T377" s="21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11" t="s">
        <v>152</v>
      </c>
      <c r="AU377" s="211" t="s">
        <v>90</v>
      </c>
      <c r="AV377" s="13" t="s">
        <v>88</v>
      </c>
      <c r="AW377" s="13" t="s">
        <v>36</v>
      </c>
      <c r="AX377" s="13" t="s">
        <v>81</v>
      </c>
      <c r="AY377" s="211" t="s">
        <v>140</v>
      </c>
    </row>
    <row r="378" s="14" customFormat="1">
      <c r="A378" s="14"/>
      <c r="B378" s="217"/>
      <c r="C378" s="14"/>
      <c r="D378" s="205" t="s">
        <v>152</v>
      </c>
      <c r="E378" s="218" t="s">
        <v>1</v>
      </c>
      <c r="F378" s="219" t="s">
        <v>492</v>
      </c>
      <c r="G378" s="14"/>
      <c r="H378" s="220">
        <v>0.59999999999999998</v>
      </c>
      <c r="I378" s="221"/>
      <c r="J378" s="14"/>
      <c r="K378" s="14"/>
      <c r="L378" s="217"/>
      <c r="M378" s="222"/>
      <c r="N378" s="223"/>
      <c r="O378" s="223"/>
      <c r="P378" s="223"/>
      <c r="Q378" s="223"/>
      <c r="R378" s="223"/>
      <c r="S378" s="223"/>
      <c r="T378" s="22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18" t="s">
        <v>152</v>
      </c>
      <c r="AU378" s="218" t="s">
        <v>90</v>
      </c>
      <c r="AV378" s="14" t="s">
        <v>90</v>
      </c>
      <c r="AW378" s="14" t="s">
        <v>36</v>
      </c>
      <c r="AX378" s="14" t="s">
        <v>81</v>
      </c>
      <c r="AY378" s="218" t="s">
        <v>140</v>
      </c>
    </row>
    <row r="379" s="15" customFormat="1">
      <c r="A379" s="15"/>
      <c r="B379" s="226"/>
      <c r="C379" s="15"/>
      <c r="D379" s="205" t="s">
        <v>152</v>
      </c>
      <c r="E379" s="227" t="s">
        <v>1</v>
      </c>
      <c r="F379" s="228" t="s">
        <v>201</v>
      </c>
      <c r="G379" s="15"/>
      <c r="H379" s="229">
        <v>1.2</v>
      </c>
      <c r="I379" s="230"/>
      <c r="J379" s="15"/>
      <c r="K379" s="15"/>
      <c r="L379" s="226"/>
      <c r="M379" s="231"/>
      <c r="N379" s="232"/>
      <c r="O379" s="232"/>
      <c r="P379" s="232"/>
      <c r="Q379" s="232"/>
      <c r="R379" s="232"/>
      <c r="S379" s="232"/>
      <c r="T379" s="233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27" t="s">
        <v>152</v>
      </c>
      <c r="AU379" s="227" t="s">
        <v>90</v>
      </c>
      <c r="AV379" s="15" t="s">
        <v>148</v>
      </c>
      <c r="AW379" s="15" t="s">
        <v>36</v>
      </c>
      <c r="AX379" s="15" t="s">
        <v>88</v>
      </c>
      <c r="AY379" s="227" t="s">
        <v>140</v>
      </c>
    </row>
    <row r="380" s="2" customFormat="1" ht="16.5" customHeight="1">
      <c r="A380" s="40"/>
      <c r="B380" s="192"/>
      <c r="C380" s="193" t="s">
        <v>493</v>
      </c>
      <c r="D380" s="193" t="s">
        <v>143</v>
      </c>
      <c r="E380" s="194" t="s">
        <v>494</v>
      </c>
      <c r="F380" s="195" t="s">
        <v>495</v>
      </c>
      <c r="G380" s="196" t="s">
        <v>146</v>
      </c>
      <c r="H380" s="197">
        <v>1.2</v>
      </c>
      <c r="I380" s="198"/>
      <c r="J380" s="199">
        <f>ROUND(I380*H380,2)</f>
        <v>0</v>
      </c>
      <c r="K380" s="195" t="s">
        <v>245</v>
      </c>
      <c r="L380" s="41"/>
      <c r="M380" s="200" t="s">
        <v>1</v>
      </c>
      <c r="N380" s="201" t="s">
        <v>46</v>
      </c>
      <c r="O380" s="79"/>
      <c r="P380" s="202">
        <f>O380*H380</f>
        <v>0</v>
      </c>
      <c r="Q380" s="202">
        <v>0.048579999999999998</v>
      </c>
      <c r="R380" s="202">
        <f>Q380*H380</f>
        <v>0.058295999999999994</v>
      </c>
      <c r="S380" s="202">
        <v>0</v>
      </c>
      <c r="T380" s="203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04" t="s">
        <v>148</v>
      </c>
      <c r="AT380" s="204" t="s">
        <v>143</v>
      </c>
      <c r="AU380" s="204" t="s">
        <v>90</v>
      </c>
      <c r="AY380" s="19" t="s">
        <v>140</v>
      </c>
      <c r="BE380" s="135">
        <f>IF(N380="základní",J380,0)</f>
        <v>0</v>
      </c>
      <c r="BF380" s="135">
        <f>IF(N380="snížená",J380,0)</f>
        <v>0</v>
      </c>
      <c r="BG380" s="135">
        <f>IF(N380="zákl. přenesená",J380,0)</f>
        <v>0</v>
      </c>
      <c r="BH380" s="135">
        <f>IF(N380="sníž. přenesená",J380,0)</f>
        <v>0</v>
      </c>
      <c r="BI380" s="135">
        <f>IF(N380="nulová",J380,0)</f>
        <v>0</v>
      </c>
      <c r="BJ380" s="19" t="s">
        <v>88</v>
      </c>
      <c r="BK380" s="135">
        <f>ROUND(I380*H380,2)</f>
        <v>0</v>
      </c>
      <c r="BL380" s="19" t="s">
        <v>148</v>
      </c>
      <c r="BM380" s="204" t="s">
        <v>496</v>
      </c>
    </row>
    <row r="381" s="2" customFormat="1">
      <c r="A381" s="40"/>
      <c r="B381" s="41"/>
      <c r="C381" s="40"/>
      <c r="D381" s="205" t="s">
        <v>150</v>
      </c>
      <c r="E381" s="40"/>
      <c r="F381" s="206" t="s">
        <v>497</v>
      </c>
      <c r="G381" s="40"/>
      <c r="H381" s="40"/>
      <c r="I381" s="207"/>
      <c r="J381" s="40"/>
      <c r="K381" s="40"/>
      <c r="L381" s="41"/>
      <c r="M381" s="208"/>
      <c r="N381" s="209"/>
      <c r="O381" s="79"/>
      <c r="P381" s="79"/>
      <c r="Q381" s="79"/>
      <c r="R381" s="79"/>
      <c r="S381" s="79"/>
      <c r="T381" s="80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150</v>
      </c>
      <c r="AU381" s="19" t="s">
        <v>90</v>
      </c>
    </row>
    <row r="382" s="14" customFormat="1">
      <c r="A382" s="14"/>
      <c r="B382" s="217"/>
      <c r="C382" s="14"/>
      <c r="D382" s="205" t="s">
        <v>152</v>
      </c>
      <c r="E382" s="218" t="s">
        <v>1</v>
      </c>
      <c r="F382" s="219" t="s">
        <v>498</v>
      </c>
      <c r="G382" s="14"/>
      <c r="H382" s="220">
        <v>1.2</v>
      </c>
      <c r="I382" s="221"/>
      <c r="J382" s="14"/>
      <c r="K382" s="14"/>
      <c r="L382" s="217"/>
      <c r="M382" s="222"/>
      <c r="N382" s="223"/>
      <c r="O382" s="223"/>
      <c r="P382" s="223"/>
      <c r="Q382" s="223"/>
      <c r="R382" s="223"/>
      <c r="S382" s="223"/>
      <c r="T382" s="22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18" t="s">
        <v>152</v>
      </c>
      <c r="AU382" s="218" t="s">
        <v>90</v>
      </c>
      <c r="AV382" s="14" t="s">
        <v>90</v>
      </c>
      <c r="AW382" s="14" t="s">
        <v>36</v>
      </c>
      <c r="AX382" s="14" t="s">
        <v>88</v>
      </c>
      <c r="AY382" s="218" t="s">
        <v>140</v>
      </c>
    </row>
    <row r="383" s="2" customFormat="1" ht="16.5" customHeight="1">
      <c r="A383" s="40"/>
      <c r="B383" s="192"/>
      <c r="C383" s="193" t="s">
        <v>499</v>
      </c>
      <c r="D383" s="193" t="s">
        <v>143</v>
      </c>
      <c r="E383" s="194" t="s">
        <v>500</v>
      </c>
      <c r="F383" s="195" t="s">
        <v>501</v>
      </c>
      <c r="G383" s="196" t="s">
        <v>244</v>
      </c>
      <c r="H383" s="197">
        <v>5.4000000000000004</v>
      </c>
      <c r="I383" s="198"/>
      <c r="J383" s="199">
        <f>ROUND(I383*H383,2)</f>
        <v>0</v>
      </c>
      <c r="K383" s="195" t="s">
        <v>245</v>
      </c>
      <c r="L383" s="41"/>
      <c r="M383" s="200" t="s">
        <v>1</v>
      </c>
      <c r="N383" s="201" t="s">
        <v>46</v>
      </c>
      <c r="O383" s="79"/>
      <c r="P383" s="202">
        <f>O383*H383</f>
        <v>0</v>
      </c>
      <c r="Q383" s="202">
        <v>0.041259999999999998</v>
      </c>
      <c r="R383" s="202">
        <f>Q383*H383</f>
        <v>0.222804</v>
      </c>
      <c r="S383" s="202">
        <v>0</v>
      </c>
      <c r="T383" s="203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04" t="s">
        <v>148</v>
      </c>
      <c r="AT383" s="204" t="s">
        <v>143</v>
      </c>
      <c r="AU383" s="204" t="s">
        <v>90</v>
      </c>
      <c r="AY383" s="19" t="s">
        <v>140</v>
      </c>
      <c r="BE383" s="135">
        <f>IF(N383="základní",J383,0)</f>
        <v>0</v>
      </c>
      <c r="BF383" s="135">
        <f>IF(N383="snížená",J383,0)</f>
        <v>0</v>
      </c>
      <c r="BG383" s="135">
        <f>IF(N383="zákl. přenesená",J383,0)</f>
        <v>0</v>
      </c>
      <c r="BH383" s="135">
        <f>IF(N383="sníž. přenesená",J383,0)</f>
        <v>0</v>
      </c>
      <c r="BI383" s="135">
        <f>IF(N383="nulová",J383,0)</f>
        <v>0</v>
      </c>
      <c r="BJ383" s="19" t="s">
        <v>88</v>
      </c>
      <c r="BK383" s="135">
        <f>ROUND(I383*H383,2)</f>
        <v>0</v>
      </c>
      <c r="BL383" s="19" t="s">
        <v>148</v>
      </c>
      <c r="BM383" s="204" t="s">
        <v>502</v>
      </c>
    </row>
    <row r="384" s="2" customFormat="1">
      <c r="A384" s="40"/>
      <c r="B384" s="41"/>
      <c r="C384" s="40"/>
      <c r="D384" s="205" t="s">
        <v>150</v>
      </c>
      <c r="E384" s="40"/>
      <c r="F384" s="206" t="s">
        <v>503</v>
      </c>
      <c r="G384" s="40"/>
      <c r="H384" s="40"/>
      <c r="I384" s="207"/>
      <c r="J384" s="40"/>
      <c r="K384" s="40"/>
      <c r="L384" s="41"/>
      <c r="M384" s="208"/>
      <c r="N384" s="209"/>
      <c r="O384" s="79"/>
      <c r="P384" s="79"/>
      <c r="Q384" s="79"/>
      <c r="R384" s="79"/>
      <c r="S384" s="79"/>
      <c r="T384" s="80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150</v>
      </c>
      <c r="AU384" s="19" t="s">
        <v>90</v>
      </c>
    </row>
    <row r="385" s="13" customFormat="1">
      <c r="A385" s="13"/>
      <c r="B385" s="210"/>
      <c r="C385" s="13"/>
      <c r="D385" s="205" t="s">
        <v>152</v>
      </c>
      <c r="E385" s="211" t="s">
        <v>1</v>
      </c>
      <c r="F385" s="212" t="s">
        <v>491</v>
      </c>
      <c r="G385" s="13"/>
      <c r="H385" s="211" t="s">
        <v>1</v>
      </c>
      <c r="I385" s="213"/>
      <c r="J385" s="13"/>
      <c r="K385" s="13"/>
      <c r="L385" s="210"/>
      <c r="M385" s="214"/>
      <c r="N385" s="215"/>
      <c r="O385" s="215"/>
      <c r="P385" s="215"/>
      <c r="Q385" s="215"/>
      <c r="R385" s="215"/>
      <c r="S385" s="215"/>
      <c r="T385" s="21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11" t="s">
        <v>152</v>
      </c>
      <c r="AU385" s="211" t="s">
        <v>90</v>
      </c>
      <c r="AV385" s="13" t="s">
        <v>88</v>
      </c>
      <c r="AW385" s="13" t="s">
        <v>36</v>
      </c>
      <c r="AX385" s="13" t="s">
        <v>81</v>
      </c>
      <c r="AY385" s="211" t="s">
        <v>140</v>
      </c>
    </row>
    <row r="386" s="13" customFormat="1">
      <c r="A386" s="13"/>
      <c r="B386" s="210"/>
      <c r="C386" s="13"/>
      <c r="D386" s="205" t="s">
        <v>152</v>
      </c>
      <c r="E386" s="211" t="s">
        <v>1</v>
      </c>
      <c r="F386" s="212" t="s">
        <v>248</v>
      </c>
      <c r="G386" s="13"/>
      <c r="H386" s="211" t="s">
        <v>1</v>
      </c>
      <c r="I386" s="213"/>
      <c r="J386" s="13"/>
      <c r="K386" s="13"/>
      <c r="L386" s="210"/>
      <c r="M386" s="214"/>
      <c r="N386" s="215"/>
      <c r="O386" s="215"/>
      <c r="P386" s="215"/>
      <c r="Q386" s="215"/>
      <c r="R386" s="215"/>
      <c r="S386" s="215"/>
      <c r="T386" s="21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11" t="s">
        <v>152</v>
      </c>
      <c r="AU386" s="211" t="s">
        <v>90</v>
      </c>
      <c r="AV386" s="13" t="s">
        <v>88</v>
      </c>
      <c r="AW386" s="13" t="s">
        <v>36</v>
      </c>
      <c r="AX386" s="13" t="s">
        <v>81</v>
      </c>
      <c r="AY386" s="211" t="s">
        <v>140</v>
      </c>
    </row>
    <row r="387" s="14" customFormat="1">
      <c r="A387" s="14"/>
      <c r="B387" s="217"/>
      <c r="C387" s="14"/>
      <c r="D387" s="205" t="s">
        <v>152</v>
      </c>
      <c r="E387" s="218" t="s">
        <v>1</v>
      </c>
      <c r="F387" s="219" t="s">
        <v>504</v>
      </c>
      <c r="G387" s="14"/>
      <c r="H387" s="220">
        <v>2.7000000000000002</v>
      </c>
      <c r="I387" s="221"/>
      <c r="J387" s="14"/>
      <c r="K387" s="14"/>
      <c r="L387" s="217"/>
      <c r="M387" s="222"/>
      <c r="N387" s="223"/>
      <c r="O387" s="223"/>
      <c r="P387" s="223"/>
      <c r="Q387" s="223"/>
      <c r="R387" s="223"/>
      <c r="S387" s="223"/>
      <c r="T387" s="22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18" t="s">
        <v>152</v>
      </c>
      <c r="AU387" s="218" t="s">
        <v>90</v>
      </c>
      <c r="AV387" s="14" t="s">
        <v>90</v>
      </c>
      <c r="AW387" s="14" t="s">
        <v>36</v>
      </c>
      <c r="AX387" s="14" t="s">
        <v>81</v>
      </c>
      <c r="AY387" s="218" t="s">
        <v>140</v>
      </c>
    </row>
    <row r="388" s="13" customFormat="1">
      <c r="A388" s="13"/>
      <c r="B388" s="210"/>
      <c r="C388" s="13"/>
      <c r="D388" s="205" t="s">
        <v>152</v>
      </c>
      <c r="E388" s="211" t="s">
        <v>1</v>
      </c>
      <c r="F388" s="212" t="s">
        <v>250</v>
      </c>
      <c r="G388" s="13"/>
      <c r="H388" s="211" t="s">
        <v>1</v>
      </c>
      <c r="I388" s="213"/>
      <c r="J388" s="13"/>
      <c r="K388" s="13"/>
      <c r="L388" s="210"/>
      <c r="M388" s="214"/>
      <c r="N388" s="215"/>
      <c r="O388" s="215"/>
      <c r="P388" s="215"/>
      <c r="Q388" s="215"/>
      <c r="R388" s="215"/>
      <c r="S388" s="215"/>
      <c r="T388" s="21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11" t="s">
        <v>152</v>
      </c>
      <c r="AU388" s="211" t="s">
        <v>90</v>
      </c>
      <c r="AV388" s="13" t="s">
        <v>88</v>
      </c>
      <c r="AW388" s="13" t="s">
        <v>36</v>
      </c>
      <c r="AX388" s="13" t="s">
        <v>81</v>
      </c>
      <c r="AY388" s="211" t="s">
        <v>140</v>
      </c>
    </row>
    <row r="389" s="14" customFormat="1">
      <c r="A389" s="14"/>
      <c r="B389" s="217"/>
      <c r="C389" s="14"/>
      <c r="D389" s="205" t="s">
        <v>152</v>
      </c>
      <c r="E389" s="218" t="s">
        <v>1</v>
      </c>
      <c r="F389" s="219" t="s">
        <v>504</v>
      </c>
      <c r="G389" s="14"/>
      <c r="H389" s="220">
        <v>2.7000000000000002</v>
      </c>
      <c r="I389" s="221"/>
      <c r="J389" s="14"/>
      <c r="K389" s="14"/>
      <c r="L389" s="217"/>
      <c r="M389" s="222"/>
      <c r="N389" s="223"/>
      <c r="O389" s="223"/>
      <c r="P389" s="223"/>
      <c r="Q389" s="223"/>
      <c r="R389" s="223"/>
      <c r="S389" s="223"/>
      <c r="T389" s="22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18" t="s">
        <v>152</v>
      </c>
      <c r="AU389" s="218" t="s">
        <v>90</v>
      </c>
      <c r="AV389" s="14" t="s">
        <v>90</v>
      </c>
      <c r="AW389" s="14" t="s">
        <v>36</v>
      </c>
      <c r="AX389" s="14" t="s">
        <v>81</v>
      </c>
      <c r="AY389" s="218" t="s">
        <v>140</v>
      </c>
    </row>
    <row r="390" s="15" customFormat="1">
      <c r="A390" s="15"/>
      <c r="B390" s="226"/>
      <c r="C390" s="15"/>
      <c r="D390" s="205" t="s">
        <v>152</v>
      </c>
      <c r="E390" s="227" t="s">
        <v>1</v>
      </c>
      <c r="F390" s="228" t="s">
        <v>201</v>
      </c>
      <c r="G390" s="15"/>
      <c r="H390" s="229">
        <v>5.4000000000000004</v>
      </c>
      <c r="I390" s="230"/>
      <c r="J390" s="15"/>
      <c r="K390" s="15"/>
      <c r="L390" s="226"/>
      <c r="M390" s="231"/>
      <c r="N390" s="232"/>
      <c r="O390" s="232"/>
      <c r="P390" s="232"/>
      <c r="Q390" s="232"/>
      <c r="R390" s="232"/>
      <c r="S390" s="232"/>
      <c r="T390" s="233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27" t="s">
        <v>152</v>
      </c>
      <c r="AU390" s="227" t="s">
        <v>90</v>
      </c>
      <c r="AV390" s="15" t="s">
        <v>148</v>
      </c>
      <c r="AW390" s="15" t="s">
        <v>36</v>
      </c>
      <c r="AX390" s="15" t="s">
        <v>88</v>
      </c>
      <c r="AY390" s="227" t="s">
        <v>140</v>
      </c>
    </row>
    <row r="391" s="2" customFormat="1" ht="16.5" customHeight="1">
      <c r="A391" s="40"/>
      <c r="B391" s="192"/>
      <c r="C391" s="193" t="s">
        <v>505</v>
      </c>
      <c r="D391" s="193" t="s">
        <v>143</v>
      </c>
      <c r="E391" s="194" t="s">
        <v>506</v>
      </c>
      <c r="F391" s="195" t="s">
        <v>507</v>
      </c>
      <c r="G391" s="196" t="s">
        <v>244</v>
      </c>
      <c r="H391" s="197">
        <v>1.2</v>
      </c>
      <c r="I391" s="198"/>
      <c r="J391" s="199">
        <f>ROUND(I391*H391,2)</f>
        <v>0</v>
      </c>
      <c r="K391" s="195" t="s">
        <v>245</v>
      </c>
      <c r="L391" s="41"/>
      <c r="M391" s="200" t="s">
        <v>1</v>
      </c>
      <c r="N391" s="201" t="s">
        <v>46</v>
      </c>
      <c r="O391" s="79"/>
      <c r="P391" s="202">
        <f>O391*H391</f>
        <v>0</v>
      </c>
      <c r="Q391" s="202">
        <v>2.0000000000000002E-05</v>
      </c>
      <c r="R391" s="202">
        <f>Q391*H391</f>
        <v>2.4000000000000001E-05</v>
      </c>
      <c r="S391" s="202">
        <v>0</v>
      </c>
      <c r="T391" s="203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04" t="s">
        <v>148</v>
      </c>
      <c r="AT391" s="204" t="s">
        <v>143</v>
      </c>
      <c r="AU391" s="204" t="s">
        <v>90</v>
      </c>
      <c r="AY391" s="19" t="s">
        <v>140</v>
      </c>
      <c r="BE391" s="135">
        <f>IF(N391="základní",J391,0)</f>
        <v>0</v>
      </c>
      <c r="BF391" s="135">
        <f>IF(N391="snížená",J391,0)</f>
        <v>0</v>
      </c>
      <c r="BG391" s="135">
        <f>IF(N391="zákl. přenesená",J391,0)</f>
        <v>0</v>
      </c>
      <c r="BH391" s="135">
        <f>IF(N391="sníž. přenesená",J391,0)</f>
        <v>0</v>
      </c>
      <c r="BI391" s="135">
        <f>IF(N391="nulová",J391,0)</f>
        <v>0</v>
      </c>
      <c r="BJ391" s="19" t="s">
        <v>88</v>
      </c>
      <c r="BK391" s="135">
        <f>ROUND(I391*H391,2)</f>
        <v>0</v>
      </c>
      <c r="BL391" s="19" t="s">
        <v>148</v>
      </c>
      <c r="BM391" s="204" t="s">
        <v>508</v>
      </c>
    </row>
    <row r="392" s="2" customFormat="1">
      <c r="A392" s="40"/>
      <c r="B392" s="41"/>
      <c r="C392" s="40"/>
      <c r="D392" s="205" t="s">
        <v>150</v>
      </c>
      <c r="E392" s="40"/>
      <c r="F392" s="206" t="s">
        <v>509</v>
      </c>
      <c r="G392" s="40"/>
      <c r="H392" s="40"/>
      <c r="I392" s="207"/>
      <c r="J392" s="40"/>
      <c r="K392" s="40"/>
      <c r="L392" s="41"/>
      <c r="M392" s="208"/>
      <c r="N392" s="209"/>
      <c r="O392" s="79"/>
      <c r="P392" s="79"/>
      <c r="Q392" s="79"/>
      <c r="R392" s="79"/>
      <c r="S392" s="79"/>
      <c r="T392" s="80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150</v>
      </c>
      <c r="AU392" s="19" t="s">
        <v>90</v>
      </c>
    </row>
    <row r="393" s="13" customFormat="1">
      <c r="A393" s="13"/>
      <c r="B393" s="210"/>
      <c r="C393" s="13"/>
      <c r="D393" s="205" t="s">
        <v>152</v>
      </c>
      <c r="E393" s="211" t="s">
        <v>1</v>
      </c>
      <c r="F393" s="212" t="s">
        <v>491</v>
      </c>
      <c r="G393" s="13"/>
      <c r="H393" s="211" t="s">
        <v>1</v>
      </c>
      <c r="I393" s="213"/>
      <c r="J393" s="13"/>
      <c r="K393" s="13"/>
      <c r="L393" s="210"/>
      <c r="M393" s="214"/>
      <c r="N393" s="215"/>
      <c r="O393" s="215"/>
      <c r="P393" s="215"/>
      <c r="Q393" s="215"/>
      <c r="R393" s="215"/>
      <c r="S393" s="215"/>
      <c r="T393" s="21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11" t="s">
        <v>152</v>
      </c>
      <c r="AU393" s="211" t="s">
        <v>90</v>
      </c>
      <c r="AV393" s="13" t="s">
        <v>88</v>
      </c>
      <c r="AW393" s="13" t="s">
        <v>36</v>
      </c>
      <c r="AX393" s="13" t="s">
        <v>81</v>
      </c>
      <c r="AY393" s="211" t="s">
        <v>140</v>
      </c>
    </row>
    <row r="394" s="13" customFormat="1">
      <c r="A394" s="13"/>
      <c r="B394" s="210"/>
      <c r="C394" s="13"/>
      <c r="D394" s="205" t="s">
        <v>152</v>
      </c>
      <c r="E394" s="211" t="s">
        <v>1</v>
      </c>
      <c r="F394" s="212" t="s">
        <v>248</v>
      </c>
      <c r="G394" s="13"/>
      <c r="H394" s="211" t="s">
        <v>1</v>
      </c>
      <c r="I394" s="213"/>
      <c r="J394" s="13"/>
      <c r="K394" s="13"/>
      <c r="L394" s="210"/>
      <c r="M394" s="214"/>
      <c r="N394" s="215"/>
      <c r="O394" s="215"/>
      <c r="P394" s="215"/>
      <c r="Q394" s="215"/>
      <c r="R394" s="215"/>
      <c r="S394" s="215"/>
      <c r="T394" s="21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11" t="s">
        <v>152</v>
      </c>
      <c r="AU394" s="211" t="s">
        <v>90</v>
      </c>
      <c r="AV394" s="13" t="s">
        <v>88</v>
      </c>
      <c r="AW394" s="13" t="s">
        <v>36</v>
      </c>
      <c r="AX394" s="13" t="s">
        <v>81</v>
      </c>
      <c r="AY394" s="211" t="s">
        <v>140</v>
      </c>
    </row>
    <row r="395" s="14" customFormat="1">
      <c r="A395" s="14"/>
      <c r="B395" s="217"/>
      <c r="C395" s="14"/>
      <c r="D395" s="205" t="s">
        <v>152</v>
      </c>
      <c r="E395" s="218" t="s">
        <v>1</v>
      </c>
      <c r="F395" s="219" t="s">
        <v>492</v>
      </c>
      <c r="G395" s="14"/>
      <c r="H395" s="220">
        <v>0.59999999999999998</v>
      </c>
      <c r="I395" s="221"/>
      <c r="J395" s="14"/>
      <c r="K395" s="14"/>
      <c r="L395" s="217"/>
      <c r="M395" s="222"/>
      <c r="N395" s="223"/>
      <c r="O395" s="223"/>
      <c r="P395" s="223"/>
      <c r="Q395" s="223"/>
      <c r="R395" s="223"/>
      <c r="S395" s="223"/>
      <c r="T395" s="22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18" t="s">
        <v>152</v>
      </c>
      <c r="AU395" s="218" t="s">
        <v>90</v>
      </c>
      <c r="AV395" s="14" t="s">
        <v>90</v>
      </c>
      <c r="AW395" s="14" t="s">
        <v>36</v>
      </c>
      <c r="AX395" s="14" t="s">
        <v>81</v>
      </c>
      <c r="AY395" s="218" t="s">
        <v>140</v>
      </c>
    </row>
    <row r="396" s="13" customFormat="1">
      <c r="A396" s="13"/>
      <c r="B396" s="210"/>
      <c r="C396" s="13"/>
      <c r="D396" s="205" t="s">
        <v>152</v>
      </c>
      <c r="E396" s="211" t="s">
        <v>1</v>
      </c>
      <c r="F396" s="212" t="s">
        <v>250</v>
      </c>
      <c r="G396" s="13"/>
      <c r="H396" s="211" t="s">
        <v>1</v>
      </c>
      <c r="I396" s="213"/>
      <c r="J396" s="13"/>
      <c r="K396" s="13"/>
      <c r="L396" s="210"/>
      <c r="M396" s="214"/>
      <c r="N396" s="215"/>
      <c r="O396" s="215"/>
      <c r="P396" s="215"/>
      <c r="Q396" s="215"/>
      <c r="R396" s="215"/>
      <c r="S396" s="215"/>
      <c r="T396" s="21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11" t="s">
        <v>152</v>
      </c>
      <c r="AU396" s="211" t="s">
        <v>90</v>
      </c>
      <c r="AV396" s="13" t="s">
        <v>88</v>
      </c>
      <c r="AW396" s="13" t="s">
        <v>36</v>
      </c>
      <c r="AX396" s="13" t="s">
        <v>81</v>
      </c>
      <c r="AY396" s="211" t="s">
        <v>140</v>
      </c>
    </row>
    <row r="397" s="14" customFormat="1">
      <c r="A397" s="14"/>
      <c r="B397" s="217"/>
      <c r="C397" s="14"/>
      <c r="D397" s="205" t="s">
        <v>152</v>
      </c>
      <c r="E397" s="218" t="s">
        <v>1</v>
      </c>
      <c r="F397" s="219" t="s">
        <v>492</v>
      </c>
      <c r="G397" s="14"/>
      <c r="H397" s="220">
        <v>0.59999999999999998</v>
      </c>
      <c r="I397" s="221"/>
      <c r="J397" s="14"/>
      <c r="K397" s="14"/>
      <c r="L397" s="217"/>
      <c r="M397" s="222"/>
      <c r="N397" s="223"/>
      <c r="O397" s="223"/>
      <c r="P397" s="223"/>
      <c r="Q397" s="223"/>
      <c r="R397" s="223"/>
      <c r="S397" s="223"/>
      <c r="T397" s="22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18" t="s">
        <v>152</v>
      </c>
      <c r="AU397" s="218" t="s">
        <v>90</v>
      </c>
      <c r="AV397" s="14" t="s">
        <v>90</v>
      </c>
      <c r="AW397" s="14" t="s">
        <v>36</v>
      </c>
      <c r="AX397" s="14" t="s">
        <v>81</v>
      </c>
      <c r="AY397" s="218" t="s">
        <v>140</v>
      </c>
    </row>
    <row r="398" s="15" customFormat="1">
      <c r="A398" s="15"/>
      <c r="B398" s="226"/>
      <c r="C398" s="15"/>
      <c r="D398" s="205" t="s">
        <v>152</v>
      </c>
      <c r="E398" s="227" t="s">
        <v>1</v>
      </c>
      <c r="F398" s="228" t="s">
        <v>201</v>
      </c>
      <c r="G398" s="15"/>
      <c r="H398" s="229">
        <v>1.2</v>
      </c>
      <c r="I398" s="230"/>
      <c r="J398" s="15"/>
      <c r="K398" s="15"/>
      <c r="L398" s="226"/>
      <c r="M398" s="231"/>
      <c r="N398" s="232"/>
      <c r="O398" s="232"/>
      <c r="P398" s="232"/>
      <c r="Q398" s="232"/>
      <c r="R398" s="232"/>
      <c r="S398" s="232"/>
      <c r="T398" s="233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27" t="s">
        <v>152</v>
      </c>
      <c r="AU398" s="227" t="s">
        <v>90</v>
      </c>
      <c r="AV398" s="15" t="s">
        <v>148</v>
      </c>
      <c r="AW398" s="15" t="s">
        <v>36</v>
      </c>
      <c r="AX398" s="15" t="s">
        <v>88</v>
      </c>
      <c r="AY398" s="227" t="s">
        <v>140</v>
      </c>
    </row>
    <row r="399" s="2" customFormat="1" ht="16.5" customHeight="1">
      <c r="A399" s="40"/>
      <c r="B399" s="192"/>
      <c r="C399" s="193" t="s">
        <v>510</v>
      </c>
      <c r="D399" s="193" t="s">
        <v>143</v>
      </c>
      <c r="E399" s="194" t="s">
        <v>511</v>
      </c>
      <c r="F399" s="195" t="s">
        <v>512</v>
      </c>
      <c r="G399" s="196" t="s">
        <v>146</v>
      </c>
      <c r="H399" s="197">
        <v>3.2879999999999998</v>
      </c>
      <c r="I399" s="198"/>
      <c r="J399" s="199">
        <f>ROUND(I399*H399,2)</f>
        <v>0</v>
      </c>
      <c r="K399" s="195" t="s">
        <v>245</v>
      </c>
      <c r="L399" s="41"/>
      <c r="M399" s="200" t="s">
        <v>1</v>
      </c>
      <c r="N399" s="201" t="s">
        <v>46</v>
      </c>
      <c r="O399" s="79"/>
      <c r="P399" s="202">
        <f>O399*H399</f>
        <v>0</v>
      </c>
      <c r="Q399" s="202">
        <v>0.079549999999999996</v>
      </c>
      <c r="R399" s="202">
        <f>Q399*H399</f>
        <v>0.26156039999999997</v>
      </c>
      <c r="S399" s="202">
        <v>0</v>
      </c>
      <c r="T399" s="203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04" t="s">
        <v>148</v>
      </c>
      <c r="AT399" s="204" t="s">
        <v>143</v>
      </c>
      <c r="AU399" s="204" t="s">
        <v>90</v>
      </c>
      <c r="AY399" s="19" t="s">
        <v>140</v>
      </c>
      <c r="BE399" s="135">
        <f>IF(N399="základní",J399,0)</f>
        <v>0</v>
      </c>
      <c r="BF399" s="135">
        <f>IF(N399="snížená",J399,0)</f>
        <v>0</v>
      </c>
      <c r="BG399" s="135">
        <f>IF(N399="zákl. přenesená",J399,0)</f>
        <v>0</v>
      </c>
      <c r="BH399" s="135">
        <f>IF(N399="sníž. přenesená",J399,0)</f>
        <v>0</v>
      </c>
      <c r="BI399" s="135">
        <f>IF(N399="nulová",J399,0)</f>
        <v>0</v>
      </c>
      <c r="BJ399" s="19" t="s">
        <v>88</v>
      </c>
      <c r="BK399" s="135">
        <f>ROUND(I399*H399,2)</f>
        <v>0</v>
      </c>
      <c r="BL399" s="19" t="s">
        <v>148</v>
      </c>
      <c r="BM399" s="204" t="s">
        <v>513</v>
      </c>
    </row>
    <row r="400" s="2" customFormat="1">
      <c r="A400" s="40"/>
      <c r="B400" s="41"/>
      <c r="C400" s="40"/>
      <c r="D400" s="205" t="s">
        <v>150</v>
      </c>
      <c r="E400" s="40"/>
      <c r="F400" s="206" t="s">
        <v>514</v>
      </c>
      <c r="G400" s="40"/>
      <c r="H400" s="40"/>
      <c r="I400" s="207"/>
      <c r="J400" s="40"/>
      <c r="K400" s="40"/>
      <c r="L400" s="41"/>
      <c r="M400" s="208"/>
      <c r="N400" s="209"/>
      <c r="O400" s="79"/>
      <c r="P400" s="79"/>
      <c r="Q400" s="79"/>
      <c r="R400" s="79"/>
      <c r="S400" s="79"/>
      <c r="T400" s="80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150</v>
      </c>
      <c r="AU400" s="19" t="s">
        <v>90</v>
      </c>
    </row>
    <row r="401" s="13" customFormat="1">
      <c r="A401" s="13"/>
      <c r="B401" s="210"/>
      <c r="C401" s="13"/>
      <c r="D401" s="205" t="s">
        <v>152</v>
      </c>
      <c r="E401" s="211" t="s">
        <v>1</v>
      </c>
      <c r="F401" s="212" t="s">
        <v>515</v>
      </c>
      <c r="G401" s="13"/>
      <c r="H401" s="211" t="s">
        <v>1</v>
      </c>
      <c r="I401" s="213"/>
      <c r="J401" s="13"/>
      <c r="K401" s="13"/>
      <c r="L401" s="210"/>
      <c r="M401" s="214"/>
      <c r="N401" s="215"/>
      <c r="O401" s="215"/>
      <c r="P401" s="215"/>
      <c r="Q401" s="215"/>
      <c r="R401" s="215"/>
      <c r="S401" s="215"/>
      <c r="T401" s="21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11" t="s">
        <v>152</v>
      </c>
      <c r="AU401" s="211" t="s">
        <v>90</v>
      </c>
      <c r="AV401" s="13" t="s">
        <v>88</v>
      </c>
      <c r="AW401" s="13" t="s">
        <v>36</v>
      </c>
      <c r="AX401" s="13" t="s">
        <v>81</v>
      </c>
      <c r="AY401" s="211" t="s">
        <v>140</v>
      </c>
    </row>
    <row r="402" s="14" customFormat="1">
      <c r="A402" s="14"/>
      <c r="B402" s="217"/>
      <c r="C402" s="14"/>
      <c r="D402" s="205" t="s">
        <v>152</v>
      </c>
      <c r="E402" s="218" t="s">
        <v>1</v>
      </c>
      <c r="F402" s="219" t="s">
        <v>516</v>
      </c>
      <c r="G402" s="14"/>
      <c r="H402" s="220">
        <v>3.2879999999999998</v>
      </c>
      <c r="I402" s="221"/>
      <c r="J402" s="14"/>
      <c r="K402" s="14"/>
      <c r="L402" s="217"/>
      <c r="M402" s="222"/>
      <c r="N402" s="223"/>
      <c r="O402" s="223"/>
      <c r="P402" s="223"/>
      <c r="Q402" s="223"/>
      <c r="R402" s="223"/>
      <c r="S402" s="223"/>
      <c r="T402" s="22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18" t="s">
        <v>152</v>
      </c>
      <c r="AU402" s="218" t="s">
        <v>90</v>
      </c>
      <c r="AV402" s="14" t="s">
        <v>90</v>
      </c>
      <c r="AW402" s="14" t="s">
        <v>36</v>
      </c>
      <c r="AX402" s="14" t="s">
        <v>88</v>
      </c>
      <c r="AY402" s="218" t="s">
        <v>140</v>
      </c>
    </row>
    <row r="403" s="2" customFormat="1" ht="16.5" customHeight="1">
      <c r="A403" s="40"/>
      <c r="B403" s="192"/>
      <c r="C403" s="193" t="s">
        <v>517</v>
      </c>
      <c r="D403" s="193" t="s">
        <v>143</v>
      </c>
      <c r="E403" s="194" t="s">
        <v>518</v>
      </c>
      <c r="F403" s="195" t="s">
        <v>519</v>
      </c>
      <c r="G403" s="196" t="s">
        <v>146</v>
      </c>
      <c r="H403" s="197">
        <v>1.794</v>
      </c>
      <c r="I403" s="198"/>
      <c r="J403" s="199">
        <f>ROUND(I403*H403,2)</f>
        <v>0</v>
      </c>
      <c r="K403" s="195" t="s">
        <v>245</v>
      </c>
      <c r="L403" s="41"/>
      <c r="M403" s="200" t="s">
        <v>1</v>
      </c>
      <c r="N403" s="201" t="s">
        <v>46</v>
      </c>
      <c r="O403" s="79"/>
      <c r="P403" s="202">
        <f>O403*H403</f>
        <v>0</v>
      </c>
      <c r="Q403" s="202">
        <v>0</v>
      </c>
      <c r="R403" s="202">
        <f>Q403*H403</f>
        <v>0</v>
      </c>
      <c r="S403" s="202">
        <v>0</v>
      </c>
      <c r="T403" s="203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04" t="s">
        <v>148</v>
      </c>
      <c r="AT403" s="204" t="s">
        <v>143</v>
      </c>
      <c r="AU403" s="204" t="s">
        <v>90</v>
      </c>
      <c r="AY403" s="19" t="s">
        <v>140</v>
      </c>
      <c r="BE403" s="135">
        <f>IF(N403="základní",J403,0)</f>
        <v>0</v>
      </c>
      <c r="BF403" s="135">
        <f>IF(N403="snížená",J403,0)</f>
        <v>0</v>
      </c>
      <c r="BG403" s="135">
        <f>IF(N403="zákl. přenesená",J403,0)</f>
        <v>0</v>
      </c>
      <c r="BH403" s="135">
        <f>IF(N403="sníž. přenesená",J403,0)</f>
        <v>0</v>
      </c>
      <c r="BI403" s="135">
        <f>IF(N403="nulová",J403,0)</f>
        <v>0</v>
      </c>
      <c r="BJ403" s="19" t="s">
        <v>88</v>
      </c>
      <c r="BK403" s="135">
        <f>ROUND(I403*H403,2)</f>
        <v>0</v>
      </c>
      <c r="BL403" s="19" t="s">
        <v>148</v>
      </c>
      <c r="BM403" s="204" t="s">
        <v>520</v>
      </c>
    </row>
    <row r="404" s="2" customFormat="1">
      <c r="A404" s="40"/>
      <c r="B404" s="41"/>
      <c r="C404" s="40"/>
      <c r="D404" s="205" t="s">
        <v>150</v>
      </c>
      <c r="E404" s="40"/>
      <c r="F404" s="206" t="s">
        <v>521</v>
      </c>
      <c r="G404" s="40"/>
      <c r="H404" s="40"/>
      <c r="I404" s="207"/>
      <c r="J404" s="40"/>
      <c r="K404" s="40"/>
      <c r="L404" s="41"/>
      <c r="M404" s="208"/>
      <c r="N404" s="209"/>
      <c r="O404" s="79"/>
      <c r="P404" s="79"/>
      <c r="Q404" s="79"/>
      <c r="R404" s="79"/>
      <c r="S404" s="79"/>
      <c r="T404" s="80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150</v>
      </c>
      <c r="AU404" s="19" t="s">
        <v>90</v>
      </c>
    </row>
    <row r="405" s="13" customFormat="1">
      <c r="A405" s="13"/>
      <c r="B405" s="210"/>
      <c r="C405" s="13"/>
      <c r="D405" s="205" t="s">
        <v>152</v>
      </c>
      <c r="E405" s="211" t="s">
        <v>1</v>
      </c>
      <c r="F405" s="212" t="s">
        <v>476</v>
      </c>
      <c r="G405" s="13"/>
      <c r="H405" s="211" t="s">
        <v>1</v>
      </c>
      <c r="I405" s="213"/>
      <c r="J405" s="13"/>
      <c r="K405" s="13"/>
      <c r="L405" s="210"/>
      <c r="M405" s="214"/>
      <c r="N405" s="215"/>
      <c r="O405" s="215"/>
      <c r="P405" s="215"/>
      <c r="Q405" s="215"/>
      <c r="R405" s="215"/>
      <c r="S405" s="215"/>
      <c r="T405" s="21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11" t="s">
        <v>152</v>
      </c>
      <c r="AU405" s="211" t="s">
        <v>90</v>
      </c>
      <c r="AV405" s="13" t="s">
        <v>88</v>
      </c>
      <c r="AW405" s="13" t="s">
        <v>36</v>
      </c>
      <c r="AX405" s="13" t="s">
        <v>81</v>
      </c>
      <c r="AY405" s="211" t="s">
        <v>140</v>
      </c>
    </row>
    <row r="406" s="13" customFormat="1">
      <c r="A406" s="13"/>
      <c r="B406" s="210"/>
      <c r="C406" s="13"/>
      <c r="D406" s="205" t="s">
        <v>152</v>
      </c>
      <c r="E406" s="211" t="s">
        <v>1</v>
      </c>
      <c r="F406" s="212" t="s">
        <v>248</v>
      </c>
      <c r="G406" s="13"/>
      <c r="H406" s="211" t="s">
        <v>1</v>
      </c>
      <c r="I406" s="213"/>
      <c r="J406" s="13"/>
      <c r="K406" s="13"/>
      <c r="L406" s="210"/>
      <c r="M406" s="214"/>
      <c r="N406" s="215"/>
      <c r="O406" s="215"/>
      <c r="P406" s="215"/>
      <c r="Q406" s="215"/>
      <c r="R406" s="215"/>
      <c r="S406" s="215"/>
      <c r="T406" s="21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11" t="s">
        <v>152</v>
      </c>
      <c r="AU406" s="211" t="s">
        <v>90</v>
      </c>
      <c r="AV406" s="13" t="s">
        <v>88</v>
      </c>
      <c r="AW406" s="13" t="s">
        <v>36</v>
      </c>
      <c r="AX406" s="13" t="s">
        <v>81</v>
      </c>
      <c r="AY406" s="211" t="s">
        <v>140</v>
      </c>
    </row>
    <row r="407" s="14" customFormat="1">
      <c r="A407" s="14"/>
      <c r="B407" s="217"/>
      <c r="C407" s="14"/>
      <c r="D407" s="205" t="s">
        <v>152</v>
      </c>
      <c r="E407" s="218" t="s">
        <v>1</v>
      </c>
      <c r="F407" s="219" t="s">
        <v>522</v>
      </c>
      <c r="G407" s="14"/>
      <c r="H407" s="220">
        <v>0.90400000000000003</v>
      </c>
      <c r="I407" s="221"/>
      <c r="J407" s="14"/>
      <c r="K407" s="14"/>
      <c r="L407" s="217"/>
      <c r="M407" s="222"/>
      <c r="N407" s="223"/>
      <c r="O407" s="223"/>
      <c r="P407" s="223"/>
      <c r="Q407" s="223"/>
      <c r="R407" s="223"/>
      <c r="S407" s="223"/>
      <c r="T407" s="22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18" t="s">
        <v>152</v>
      </c>
      <c r="AU407" s="218" t="s">
        <v>90</v>
      </c>
      <c r="AV407" s="14" t="s">
        <v>90</v>
      </c>
      <c r="AW407" s="14" t="s">
        <v>36</v>
      </c>
      <c r="AX407" s="14" t="s">
        <v>81</v>
      </c>
      <c r="AY407" s="218" t="s">
        <v>140</v>
      </c>
    </row>
    <row r="408" s="13" customFormat="1">
      <c r="A408" s="13"/>
      <c r="B408" s="210"/>
      <c r="C408" s="13"/>
      <c r="D408" s="205" t="s">
        <v>152</v>
      </c>
      <c r="E408" s="211" t="s">
        <v>1</v>
      </c>
      <c r="F408" s="212" t="s">
        <v>250</v>
      </c>
      <c r="G408" s="13"/>
      <c r="H408" s="211" t="s">
        <v>1</v>
      </c>
      <c r="I408" s="213"/>
      <c r="J408" s="13"/>
      <c r="K408" s="13"/>
      <c r="L408" s="210"/>
      <c r="M408" s="214"/>
      <c r="N408" s="215"/>
      <c r="O408" s="215"/>
      <c r="P408" s="215"/>
      <c r="Q408" s="215"/>
      <c r="R408" s="215"/>
      <c r="S408" s="215"/>
      <c r="T408" s="21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11" t="s">
        <v>152</v>
      </c>
      <c r="AU408" s="211" t="s">
        <v>90</v>
      </c>
      <c r="AV408" s="13" t="s">
        <v>88</v>
      </c>
      <c r="AW408" s="13" t="s">
        <v>36</v>
      </c>
      <c r="AX408" s="13" t="s">
        <v>81</v>
      </c>
      <c r="AY408" s="211" t="s">
        <v>140</v>
      </c>
    </row>
    <row r="409" s="14" customFormat="1">
      <c r="A409" s="14"/>
      <c r="B409" s="217"/>
      <c r="C409" s="14"/>
      <c r="D409" s="205" t="s">
        <v>152</v>
      </c>
      <c r="E409" s="218" t="s">
        <v>1</v>
      </c>
      <c r="F409" s="219" t="s">
        <v>523</v>
      </c>
      <c r="G409" s="14"/>
      <c r="H409" s="220">
        <v>0.89000000000000001</v>
      </c>
      <c r="I409" s="221"/>
      <c r="J409" s="14"/>
      <c r="K409" s="14"/>
      <c r="L409" s="217"/>
      <c r="M409" s="222"/>
      <c r="N409" s="223"/>
      <c r="O409" s="223"/>
      <c r="P409" s="223"/>
      <c r="Q409" s="223"/>
      <c r="R409" s="223"/>
      <c r="S409" s="223"/>
      <c r="T409" s="22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18" t="s">
        <v>152</v>
      </c>
      <c r="AU409" s="218" t="s">
        <v>90</v>
      </c>
      <c r="AV409" s="14" t="s">
        <v>90</v>
      </c>
      <c r="AW409" s="14" t="s">
        <v>36</v>
      </c>
      <c r="AX409" s="14" t="s">
        <v>81</v>
      </c>
      <c r="AY409" s="218" t="s">
        <v>140</v>
      </c>
    </row>
    <row r="410" s="15" customFormat="1">
      <c r="A410" s="15"/>
      <c r="B410" s="226"/>
      <c r="C410" s="15"/>
      <c r="D410" s="205" t="s">
        <v>152</v>
      </c>
      <c r="E410" s="227" t="s">
        <v>1</v>
      </c>
      <c r="F410" s="228" t="s">
        <v>201</v>
      </c>
      <c r="G410" s="15"/>
      <c r="H410" s="229">
        <v>1.794</v>
      </c>
      <c r="I410" s="230"/>
      <c r="J410" s="15"/>
      <c r="K410" s="15"/>
      <c r="L410" s="226"/>
      <c r="M410" s="231"/>
      <c r="N410" s="232"/>
      <c r="O410" s="232"/>
      <c r="P410" s="232"/>
      <c r="Q410" s="232"/>
      <c r="R410" s="232"/>
      <c r="S410" s="232"/>
      <c r="T410" s="233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27" t="s">
        <v>152</v>
      </c>
      <c r="AU410" s="227" t="s">
        <v>90</v>
      </c>
      <c r="AV410" s="15" t="s">
        <v>148</v>
      </c>
      <c r="AW410" s="15" t="s">
        <v>36</v>
      </c>
      <c r="AX410" s="15" t="s">
        <v>88</v>
      </c>
      <c r="AY410" s="227" t="s">
        <v>140</v>
      </c>
    </row>
    <row r="411" s="2" customFormat="1" ht="16.5" customHeight="1">
      <c r="A411" s="40"/>
      <c r="B411" s="192"/>
      <c r="C411" s="245" t="s">
        <v>524</v>
      </c>
      <c r="D411" s="245" t="s">
        <v>378</v>
      </c>
      <c r="E411" s="246" t="s">
        <v>525</v>
      </c>
      <c r="F411" s="247" t="s">
        <v>526</v>
      </c>
      <c r="G411" s="248" t="s">
        <v>217</v>
      </c>
      <c r="H411" s="249">
        <v>6</v>
      </c>
      <c r="I411" s="250"/>
      <c r="J411" s="251">
        <f>ROUND(I411*H411,2)</f>
        <v>0</v>
      </c>
      <c r="K411" s="247" t="s">
        <v>1</v>
      </c>
      <c r="L411" s="252"/>
      <c r="M411" s="253" t="s">
        <v>1</v>
      </c>
      <c r="N411" s="254" t="s">
        <v>46</v>
      </c>
      <c r="O411" s="79"/>
      <c r="P411" s="202">
        <f>O411*H411</f>
        <v>0</v>
      </c>
      <c r="Q411" s="202">
        <v>1.4450000000000001</v>
      </c>
      <c r="R411" s="202">
        <f>Q411*H411</f>
        <v>8.6699999999999999</v>
      </c>
      <c r="S411" s="202">
        <v>0</v>
      </c>
      <c r="T411" s="203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04" t="s">
        <v>155</v>
      </c>
      <c r="AT411" s="204" t="s">
        <v>378</v>
      </c>
      <c r="AU411" s="204" t="s">
        <v>90</v>
      </c>
      <c r="AY411" s="19" t="s">
        <v>140</v>
      </c>
      <c r="BE411" s="135">
        <f>IF(N411="základní",J411,0)</f>
        <v>0</v>
      </c>
      <c r="BF411" s="135">
        <f>IF(N411="snížená",J411,0)</f>
        <v>0</v>
      </c>
      <c r="BG411" s="135">
        <f>IF(N411="zákl. přenesená",J411,0)</f>
        <v>0</v>
      </c>
      <c r="BH411" s="135">
        <f>IF(N411="sníž. přenesená",J411,0)</f>
        <v>0</v>
      </c>
      <c r="BI411" s="135">
        <f>IF(N411="nulová",J411,0)</f>
        <v>0</v>
      </c>
      <c r="BJ411" s="19" t="s">
        <v>88</v>
      </c>
      <c r="BK411" s="135">
        <f>ROUND(I411*H411,2)</f>
        <v>0</v>
      </c>
      <c r="BL411" s="19" t="s">
        <v>148</v>
      </c>
      <c r="BM411" s="204" t="s">
        <v>527</v>
      </c>
    </row>
    <row r="412" s="2" customFormat="1">
      <c r="A412" s="40"/>
      <c r="B412" s="41"/>
      <c r="C412" s="40"/>
      <c r="D412" s="205" t="s">
        <v>150</v>
      </c>
      <c r="E412" s="40"/>
      <c r="F412" s="206" t="s">
        <v>528</v>
      </c>
      <c r="G412" s="40"/>
      <c r="H412" s="40"/>
      <c r="I412" s="207"/>
      <c r="J412" s="40"/>
      <c r="K412" s="40"/>
      <c r="L412" s="41"/>
      <c r="M412" s="208"/>
      <c r="N412" s="209"/>
      <c r="O412" s="79"/>
      <c r="P412" s="79"/>
      <c r="Q412" s="79"/>
      <c r="R412" s="79"/>
      <c r="S412" s="79"/>
      <c r="T412" s="80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150</v>
      </c>
      <c r="AU412" s="19" t="s">
        <v>90</v>
      </c>
    </row>
    <row r="413" s="14" customFormat="1">
      <c r="A413" s="14"/>
      <c r="B413" s="217"/>
      <c r="C413" s="14"/>
      <c r="D413" s="205" t="s">
        <v>152</v>
      </c>
      <c r="E413" s="218" t="s">
        <v>1</v>
      </c>
      <c r="F413" s="219" t="s">
        <v>276</v>
      </c>
      <c r="G413" s="14"/>
      <c r="H413" s="220">
        <v>6</v>
      </c>
      <c r="I413" s="221"/>
      <c r="J413" s="14"/>
      <c r="K413" s="14"/>
      <c r="L413" s="217"/>
      <c r="M413" s="222"/>
      <c r="N413" s="223"/>
      <c r="O413" s="223"/>
      <c r="P413" s="223"/>
      <c r="Q413" s="223"/>
      <c r="R413" s="223"/>
      <c r="S413" s="223"/>
      <c r="T413" s="22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18" t="s">
        <v>152</v>
      </c>
      <c r="AU413" s="218" t="s">
        <v>90</v>
      </c>
      <c r="AV413" s="14" t="s">
        <v>90</v>
      </c>
      <c r="AW413" s="14" t="s">
        <v>36</v>
      </c>
      <c r="AX413" s="14" t="s">
        <v>88</v>
      </c>
      <c r="AY413" s="218" t="s">
        <v>140</v>
      </c>
    </row>
    <row r="414" s="2" customFormat="1" ht="16.5" customHeight="1">
      <c r="A414" s="40"/>
      <c r="B414" s="192"/>
      <c r="C414" s="193" t="s">
        <v>529</v>
      </c>
      <c r="D414" s="193" t="s">
        <v>143</v>
      </c>
      <c r="E414" s="194" t="s">
        <v>530</v>
      </c>
      <c r="F414" s="195" t="s">
        <v>531</v>
      </c>
      <c r="G414" s="196" t="s">
        <v>146</v>
      </c>
      <c r="H414" s="197">
        <v>3.718</v>
      </c>
      <c r="I414" s="198"/>
      <c r="J414" s="199">
        <f>ROUND(I414*H414,2)</f>
        <v>0</v>
      </c>
      <c r="K414" s="195" t="s">
        <v>245</v>
      </c>
      <c r="L414" s="41"/>
      <c r="M414" s="200" t="s">
        <v>1</v>
      </c>
      <c r="N414" s="201" t="s">
        <v>46</v>
      </c>
      <c r="O414" s="79"/>
      <c r="P414" s="202">
        <f>O414*H414</f>
        <v>0</v>
      </c>
      <c r="Q414" s="202">
        <v>0</v>
      </c>
      <c r="R414" s="202">
        <f>Q414*H414</f>
        <v>0</v>
      </c>
      <c r="S414" s="202">
        <v>0</v>
      </c>
      <c r="T414" s="203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04" t="s">
        <v>148</v>
      </c>
      <c r="AT414" s="204" t="s">
        <v>143</v>
      </c>
      <c r="AU414" s="204" t="s">
        <v>90</v>
      </c>
      <c r="AY414" s="19" t="s">
        <v>140</v>
      </c>
      <c r="BE414" s="135">
        <f>IF(N414="základní",J414,0)</f>
        <v>0</v>
      </c>
      <c r="BF414" s="135">
        <f>IF(N414="snížená",J414,0)</f>
        <v>0</v>
      </c>
      <c r="BG414" s="135">
        <f>IF(N414="zákl. přenesená",J414,0)</f>
        <v>0</v>
      </c>
      <c r="BH414" s="135">
        <f>IF(N414="sníž. přenesená",J414,0)</f>
        <v>0</v>
      </c>
      <c r="BI414" s="135">
        <f>IF(N414="nulová",J414,0)</f>
        <v>0</v>
      </c>
      <c r="BJ414" s="19" t="s">
        <v>88</v>
      </c>
      <c r="BK414" s="135">
        <f>ROUND(I414*H414,2)</f>
        <v>0</v>
      </c>
      <c r="BL414" s="19" t="s">
        <v>148</v>
      </c>
      <c r="BM414" s="204" t="s">
        <v>532</v>
      </c>
    </row>
    <row r="415" s="2" customFormat="1">
      <c r="A415" s="40"/>
      <c r="B415" s="41"/>
      <c r="C415" s="40"/>
      <c r="D415" s="205" t="s">
        <v>150</v>
      </c>
      <c r="E415" s="40"/>
      <c r="F415" s="206" t="s">
        <v>533</v>
      </c>
      <c r="G415" s="40"/>
      <c r="H415" s="40"/>
      <c r="I415" s="207"/>
      <c r="J415" s="40"/>
      <c r="K415" s="40"/>
      <c r="L415" s="41"/>
      <c r="M415" s="208"/>
      <c r="N415" s="209"/>
      <c r="O415" s="79"/>
      <c r="P415" s="79"/>
      <c r="Q415" s="79"/>
      <c r="R415" s="79"/>
      <c r="S415" s="79"/>
      <c r="T415" s="80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150</v>
      </c>
      <c r="AU415" s="19" t="s">
        <v>90</v>
      </c>
    </row>
    <row r="416" s="13" customFormat="1">
      <c r="A416" s="13"/>
      <c r="B416" s="210"/>
      <c r="C416" s="13"/>
      <c r="D416" s="205" t="s">
        <v>152</v>
      </c>
      <c r="E416" s="211" t="s">
        <v>1</v>
      </c>
      <c r="F416" s="212" t="s">
        <v>534</v>
      </c>
      <c r="G416" s="13"/>
      <c r="H416" s="211" t="s">
        <v>1</v>
      </c>
      <c r="I416" s="213"/>
      <c r="J416" s="13"/>
      <c r="K416" s="13"/>
      <c r="L416" s="210"/>
      <c r="M416" s="214"/>
      <c r="N416" s="215"/>
      <c r="O416" s="215"/>
      <c r="P416" s="215"/>
      <c r="Q416" s="215"/>
      <c r="R416" s="215"/>
      <c r="S416" s="215"/>
      <c r="T416" s="21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11" t="s">
        <v>152</v>
      </c>
      <c r="AU416" s="211" t="s">
        <v>90</v>
      </c>
      <c r="AV416" s="13" t="s">
        <v>88</v>
      </c>
      <c r="AW416" s="13" t="s">
        <v>36</v>
      </c>
      <c r="AX416" s="13" t="s">
        <v>81</v>
      </c>
      <c r="AY416" s="211" t="s">
        <v>140</v>
      </c>
    </row>
    <row r="417" s="13" customFormat="1">
      <c r="A417" s="13"/>
      <c r="B417" s="210"/>
      <c r="C417" s="13"/>
      <c r="D417" s="205" t="s">
        <v>152</v>
      </c>
      <c r="E417" s="211" t="s">
        <v>1</v>
      </c>
      <c r="F417" s="212" t="s">
        <v>248</v>
      </c>
      <c r="G417" s="13"/>
      <c r="H417" s="211" t="s">
        <v>1</v>
      </c>
      <c r="I417" s="213"/>
      <c r="J417" s="13"/>
      <c r="K417" s="13"/>
      <c r="L417" s="210"/>
      <c r="M417" s="214"/>
      <c r="N417" s="215"/>
      <c r="O417" s="215"/>
      <c r="P417" s="215"/>
      <c r="Q417" s="215"/>
      <c r="R417" s="215"/>
      <c r="S417" s="215"/>
      <c r="T417" s="21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11" t="s">
        <v>152</v>
      </c>
      <c r="AU417" s="211" t="s">
        <v>90</v>
      </c>
      <c r="AV417" s="13" t="s">
        <v>88</v>
      </c>
      <c r="AW417" s="13" t="s">
        <v>36</v>
      </c>
      <c r="AX417" s="13" t="s">
        <v>81</v>
      </c>
      <c r="AY417" s="211" t="s">
        <v>140</v>
      </c>
    </row>
    <row r="418" s="14" customFormat="1">
      <c r="A418" s="14"/>
      <c r="B418" s="217"/>
      <c r="C418" s="14"/>
      <c r="D418" s="205" t="s">
        <v>152</v>
      </c>
      <c r="E418" s="218" t="s">
        <v>1</v>
      </c>
      <c r="F418" s="219" t="s">
        <v>535</v>
      </c>
      <c r="G418" s="14"/>
      <c r="H418" s="220">
        <v>1.819</v>
      </c>
      <c r="I418" s="221"/>
      <c r="J418" s="14"/>
      <c r="K418" s="14"/>
      <c r="L418" s="217"/>
      <c r="M418" s="222"/>
      <c r="N418" s="223"/>
      <c r="O418" s="223"/>
      <c r="P418" s="223"/>
      <c r="Q418" s="223"/>
      <c r="R418" s="223"/>
      <c r="S418" s="223"/>
      <c r="T418" s="22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18" t="s">
        <v>152</v>
      </c>
      <c r="AU418" s="218" t="s">
        <v>90</v>
      </c>
      <c r="AV418" s="14" t="s">
        <v>90</v>
      </c>
      <c r="AW418" s="14" t="s">
        <v>36</v>
      </c>
      <c r="AX418" s="14" t="s">
        <v>81</v>
      </c>
      <c r="AY418" s="218" t="s">
        <v>140</v>
      </c>
    </row>
    <row r="419" s="13" customFormat="1">
      <c r="A419" s="13"/>
      <c r="B419" s="210"/>
      <c r="C419" s="13"/>
      <c r="D419" s="205" t="s">
        <v>152</v>
      </c>
      <c r="E419" s="211" t="s">
        <v>1</v>
      </c>
      <c r="F419" s="212" t="s">
        <v>250</v>
      </c>
      <c r="G419" s="13"/>
      <c r="H419" s="211" t="s">
        <v>1</v>
      </c>
      <c r="I419" s="213"/>
      <c r="J419" s="13"/>
      <c r="K419" s="13"/>
      <c r="L419" s="210"/>
      <c r="M419" s="214"/>
      <c r="N419" s="215"/>
      <c r="O419" s="215"/>
      <c r="P419" s="215"/>
      <c r="Q419" s="215"/>
      <c r="R419" s="215"/>
      <c r="S419" s="215"/>
      <c r="T419" s="21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11" t="s">
        <v>152</v>
      </c>
      <c r="AU419" s="211" t="s">
        <v>90</v>
      </c>
      <c r="AV419" s="13" t="s">
        <v>88</v>
      </c>
      <c r="AW419" s="13" t="s">
        <v>36</v>
      </c>
      <c r="AX419" s="13" t="s">
        <v>81</v>
      </c>
      <c r="AY419" s="211" t="s">
        <v>140</v>
      </c>
    </row>
    <row r="420" s="14" customFormat="1">
      <c r="A420" s="14"/>
      <c r="B420" s="217"/>
      <c r="C420" s="14"/>
      <c r="D420" s="205" t="s">
        <v>152</v>
      </c>
      <c r="E420" s="218" t="s">
        <v>1</v>
      </c>
      <c r="F420" s="219" t="s">
        <v>536</v>
      </c>
      <c r="G420" s="14"/>
      <c r="H420" s="220">
        <v>1.899</v>
      </c>
      <c r="I420" s="221"/>
      <c r="J420" s="14"/>
      <c r="K420" s="14"/>
      <c r="L420" s="217"/>
      <c r="M420" s="222"/>
      <c r="N420" s="223"/>
      <c r="O420" s="223"/>
      <c r="P420" s="223"/>
      <c r="Q420" s="223"/>
      <c r="R420" s="223"/>
      <c r="S420" s="223"/>
      <c r="T420" s="22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18" t="s">
        <v>152</v>
      </c>
      <c r="AU420" s="218" t="s">
        <v>90</v>
      </c>
      <c r="AV420" s="14" t="s">
        <v>90</v>
      </c>
      <c r="AW420" s="14" t="s">
        <v>36</v>
      </c>
      <c r="AX420" s="14" t="s">
        <v>81</v>
      </c>
      <c r="AY420" s="218" t="s">
        <v>140</v>
      </c>
    </row>
    <row r="421" s="15" customFormat="1">
      <c r="A421" s="15"/>
      <c r="B421" s="226"/>
      <c r="C421" s="15"/>
      <c r="D421" s="205" t="s">
        <v>152</v>
      </c>
      <c r="E421" s="227" t="s">
        <v>1</v>
      </c>
      <c r="F421" s="228" t="s">
        <v>201</v>
      </c>
      <c r="G421" s="15"/>
      <c r="H421" s="229">
        <v>3.718</v>
      </c>
      <c r="I421" s="230"/>
      <c r="J421" s="15"/>
      <c r="K421" s="15"/>
      <c r="L421" s="226"/>
      <c r="M421" s="231"/>
      <c r="N421" s="232"/>
      <c r="O421" s="232"/>
      <c r="P421" s="232"/>
      <c r="Q421" s="232"/>
      <c r="R421" s="232"/>
      <c r="S421" s="232"/>
      <c r="T421" s="233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27" t="s">
        <v>152</v>
      </c>
      <c r="AU421" s="227" t="s">
        <v>90</v>
      </c>
      <c r="AV421" s="15" t="s">
        <v>148</v>
      </c>
      <c r="AW421" s="15" t="s">
        <v>36</v>
      </c>
      <c r="AX421" s="15" t="s">
        <v>88</v>
      </c>
      <c r="AY421" s="227" t="s">
        <v>140</v>
      </c>
    </row>
    <row r="422" s="2" customFormat="1" ht="16.5" customHeight="1">
      <c r="A422" s="40"/>
      <c r="B422" s="192"/>
      <c r="C422" s="193" t="s">
        <v>537</v>
      </c>
      <c r="D422" s="193" t="s">
        <v>143</v>
      </c>
      <c r="E422" s="194" t="s">
        <v>538</v>
      </c>
      <c r="F422" s="195" t="s">
        <v>539</v>
      </c>
      <c r="G422" s="196" t="s">
        <v>146</v>
      </c>
      <c r="H422" s="197">
        <v>3.718</v>
      </c>
      <c r="I422" s="198"/>
      <c r="J422" s="199">
        <f>ROUND(I422*H422,2)</f>
        <v>0</v>
      </c>
      <c r="K422" s="195" t="s">
        <v>245</v>
      </c>
      <c r="L422" s="41"/>
      <c r="M422" s="200" t="s">
        <v>1</v>
      </c>
      <c r="N422" s="201" t="s">
        <v>46</v>
      </c>
      <c r="O422" s="79"/>
      <c r="P422" s="202">
        <f>O422*H422</f>
        <v>0</v>
      </c>
      <c r="Q422" s="202">
        <v>0</v>
      </c>
      <c r="R422" s="202">
        <f>Q422*H422</f>
        <v>0</v>
      </c>
      <c r="S422" s="202">
        <v>0</v>
      </c>
      <c r="T422" s="203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04" t="s">
        <v>148</v>
      </c>
      <c r="AT422" s="204" t="s">
        <v>143</v>
      </c>
      <c r="AU422" s="204" t="s">
        <v>90</v>
      </c>
      <c r="AY422" s="19" t="s">
        <v>140</v>
      </c>
      <c r="BE422" s="135">
        <f>IF(N422="základní",J422,0)</f>
        <v>0</v>
      </c>
      <c r="BF422" s="135">
        <f>IF(N422="snížená",J422,0)</f>
        <v>0</v>
      </c>
      <c r="BG422" s="135">
        <f>IF(N422="zákl. přenesená",J422,0)</f>
        <v>0</v>
      </c>
      <c r="BH422" s="135">
        <f>IF(N422="sníž. přenesená",J422,0)</f>
        <v>0</v>
      </c>
      <c r="BI422" s="135">
        <f>IF(N422="nulová",J422,0)</f>
        <v>0</v>
      </c>
      <c r="BJ422" s="19" t="s">
        <v>88</v>
      </c>
      <c r="BK422" s="135">
        <f>ROUND(I422*H422,2)</f>
        <v>0</v>
      </c>
      <c r="BL422" s="19" t="s">
        <v>148</v>
      </c>
      <c r="BM422" s="204" t="s">
        <v>540</v>
      </c>
    </row>
    <row r="423" s="2" customFormat="1">
      <c r="A423" s="40"/>
      <c r="B423" s="41"/>
      <c r="C423" s="40"/>
      <c r="D423" s="205" t="s">
        <v>150</v>
      </c>
      <c r="E423" s="40"/>
      <c r="F423" s="206" t="s">
        <v>541</v>
      </c>
      <c r="G423" s="40"/>
      <c r="H423" s="40"/>
      <c r="I423" s="207"/>
      <c r="J423" s="40"/>
      <c r="K423" s="40"/>
      <c r="L423" s="41"/>
      <c r="M423" s="208"/>
      <c r="N423" s="209"/>
      <c r="O423" s="79"/>
      <c r="P423" s="79"/>
      <c r="Q423" s="79"/>
      <c r="R423" s="79"/>
      <c r="S423" s="79"/>
      <c r="T423" s="80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150</v>
      </c>
      <c r="AU423" s="19" t="s">
        <v>90</v>
      </c>
    </row>
    <row r="424" s="14" customFormat="1">
      <c r="A424" s="14"/>
      <c r="B424" s="217"/>
      <c r="C424" s="14"/>
      <c r="D424" s="205" t="s">
        <v>152</v>
      </c>
      <c r="E424" s="218" t="s">
        <v>1</v>
      </c>
      <c r="F424" s="219" t="s">
        <v>542</v>
      </c>
      <c r="G424" s="14"/>
      <c r="H424" s="220">
        <v>3.718</v>
      </c>
      <c r="I424" s="221"/>
      <c r="J424" s="14"/>
      <c r="K424" s="14"/>
      <c r="L424" s="217"/>
      <c r="M424" s="222"/>
      <c r="N424" s="223"/>
      <c r="O424" s="223"/>
      <c r="P424" s="223"/>
      <c r="Q424" s="223"/>
      <c r="R424" s="223"/>
      <c r="S424" s="223"/>
      <c r="T424" s="22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18" t="s">
        <v>152</v>
      </c>
      <c r="AU424" s="218" t="s">
        <v>90</v>
      </c>
      <c r="AV424" s="14" t="s">
        <v>90</v>
      </c>
      <c r="AW424" s="14" t="s">
        <v>36</v>
      </c>
      <c r="AX424" s="14" t="s">
        <v>88</v>
      </c>
      <c r="AY424" s="218" t="s">
        <v>140</v>
      </c>
    </row>
    <row r="425" s="2" customFormat="1" ht="16.5" customHeight="1">
      <c r="A425" s="40"/>
      <c r="B425" s="192"/>
      <c r="C425" s="193" t="s">
        <v>543</v>
      </c>
      <c r="D425" s="193" t="s">
        <v>143</v>
      </c>
      <c r="E425" s="194" t="s">
        <v>544</v>
      </c>
      <c r="F425" s="195" t="s">
        <v>545</v>
      </c>
      <c r="G425" s="196" t="s">
        <v>244</v>
      </c>
      <c r="H425" s="197">
        <v>31.68</v>
      </c>
      <c r="I425" s="198"/>
      <c r="J425" s="199">
        <f>ROUND(I425*H425,2)</f>
        <v>0</v>
      </c>
      <c r="K425" s="195" t="s">
        <v>245</v>
      </c>
      <c r="L425" s="41"/>
      <c r="M425" s="200" t="s">
        <v>1</v>
      </c>
      <c r="N425" s="201" t="s">
        <v>46</v>
      </c>
      <c r="O425" s="79"/>
      <c r="P425" s="202">
        <f>O425*H425</f>
        <v>0</v>
      </c>
      <c r="Q425" s="202">
        <v>0.0011800000000000001</v>
      </c>
      <c r="R425" s="202">
        <f>Q425*H425</f>
        <v>0.037382400000000003</v>
      </c>
      <c r="S425" s="202">
        <v>0</v>
      </c>
      <c r="T425" s="203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04" t="s">
        <v>148</v>
      </c>
      <c r="AT425" s="204" t="s">
        <v>143</v>
      </c>
      <c r="AU425" s="204" t="s">
        <v>90</v>
      </c>
      <c r="AY425" s="19" t="s">
        <v>140</v>
      </c>
      <c r="BE425" s="135">
        <f>IF(N425="základní",J425,0)</f>
        <v>0</v>
      </c>
      <c r="BF425" s="135">
        <f>IF(N425="snížená",J425,0)</f>
        <v>0</v>
      </c>
      <c r="BG425" s="135">
        <f>IF(N425="zákl. přenesená",J425,0)</f>
        <v>0</v>
      </c>
      <c r="BH425" s="135">
        <f>IF(N425="sníž. přenesená",J425,0)</f>
        <v>0</v>
      </c>
      <c r="BI425" s="135">
        <f>IF(N425="nulová",J425,0)</f>
        <v>0</v>
      </c>
      <c r="BJ425" s="19" t="s">
        <v>88</v>
      </c>
      <c r="BK425" s="135">
        <f>ROUND(I425*H425,2)</f>
        <v>0</v>
      </c>
      <c r="BL425" s="19" t="s">
        <v>148</v>
      </c>
      <c r="BM425" s="204" t="s">
        <v>546</v>
      </c>
    </row>
    <row r="426" s="2" customFormat="1">
      <c r="A426" s="40"/>
      <c r="B426" s="41"/>
      <c r="C426" s="40"/>
      <c r="D426" s="205" t="s">
        <v>150</v>
      </c>
      <c r="E426" s="40"/>
      <c r="F426" s="206" t="s">
        <v>547</v>
      </c>
      <c r="G426" s="40"/>
      <c r="H426" s="40"/>
      <c r="I426" s="207"/>
      <c r="J426" s="40"/>
      <c r="K426" s="40"/>
      <c r="L426" s="41"/>
      <c r="M426" s="208"/>
      <c r="N426" s="209"/>
      <c r="O426" s="79"/>
      <c r="P426" s="79"/>
      <c r="Q426" s="79"/>
      <c r="R426" s="79"/>
      <c r="S426" s="79"/>
      <c r="T426" s="80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150</v>
      </c>
      <c r="AU426" s="19" t="s">
        <v>90</v>
      </c>
    </row>
    <row r="427" s="13" customFormat="1">
      <c r="A427" s="13"/>
      <c r="B427" s="210"/>
      <c r="C427" s="13"/>
      <c r="D427" s="205" t="s">
        <v>152</v>
      </c>
      <c r="E427" s="211" t="s">
        <v>1</v>
      </c>
      <c r="F427" s="212" t="s">
        <v>534</v>
      </c>
      <c r="G427" s="13"/>
      <c r="H427" s="211" t="s">
        <v>1</v>
      </c>
      <c r="I427" s="213"/>
      <c r="J427" s="13"/>
      <c r="K427" s="13"/>
      <c r="L427" s="210"/>
      <c r="M427" s="214"/>
      <c r="N427" s="215"/>
      <c r="O427" s="215"/>
      <c r="P427" s="215"/>
      <c r="Q427" s="215"/>
      <c r="R427" s="215"/>
      <c r="S427" s="215"/>
      <c r="T427" s="21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11" t="s">
        <v>152</v>
      </c>
      <c r="AU427" s="211" t="s">
        <v>90</v>
      </c>
      <c r="AV427" s="13" t="s">
        <v>88</v>
      </c>
      <c r="AW427" s="13" t="s">
        <v>36</v>
      </c>
      <c r="AX427" s="13" t="s">
        <v>81</v>
      </c>
      <c r="AY427" s="211" t="s">
        <v>140</v>
      </c>
    </row>
    <row r="428" s="13" customFormat="1">
      <c r="A428" s="13"/>
      <c r="B428" s="210"/>
      <c r="C428" s="13"/>
      <c r="D428" s="205" t="s">
        <v>152</v>
      </c>
      <c r="E428" s="211" t="s">
        <v>1</v>
      </c>
      <c r="F428" s="212" t="s">
        <v>248</v>
      </c>
      <c r="G428" s="13"/>
      <c r="H428" s="211" t="s">
        <v>1</v>
      </c>
      <c r="I428" s="213"/>
      <c r="J428" s="13"/>
      <c r="K428" s="13"/>
      <c r="L428" s="210"/>
      <c r="M428" s="214"/>
      <c r="N428" s="215"/>
      <c r="O428" s="215"/>
      <c r="P428" s="215"/>
      <c r="Q428" s="215"/>
      <c r="R428" s="215"/>
      <c r="S428" s="215"/>
      <c r="T428" s="21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11" t="s">
        <v>152</v>
      </c>
      <c r="AU428" s="211" t="s">
        <v>90</v>
      </c>
      <c r="AV428" s="13" t="s">
        <v>88</v>
      </c>
      <c r="AW428" s="13" t="s">
        <v>36</v>
      </c>
      <c r="AX428" s="13" t="s">
        <v>81</v>
      </c>
      <c r="AY428" s="211" t="s">
        <v>140</v>
      </c>
    </row>
    <row r="429" s="14" customFormat="1">
      <c r="A429" s="14"/>
      <c r="B429" s="217"/>
      <c r="C429" s="14"/>
      <c r="D429" s="205" t="s">
        <v>152</v>
      </c>
      <c r="E429" s="218" t="s">
        <v>1</v>
      </c>
      <c r="F429" s="219" t="s">
        <v>548</v>
      </c>
      <c r="G429" s="14"/>
      <c r="H429" s="220">
        <v>15.619999999999999</v>
      </c>
      <c r="I429" s="221"/>
      <c r="J429" s="14"/>
      <c r="K429" s="14"/>
      <c r="L429" s="217"/>
      <c r="M429" s="222"/>
      <c r="N429" s="223"/>
      <c r="O429" s="223"/>
      <c r="P429" s="223"/>
      <c r="Q429" s="223"/>
      <c r="R429" s="223"/>
      <c r="S429" s="223"/>
      <c r="T429" s="22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18" t="s">
        <v>152</v>
      </c>
      <c r="AU429" s="218" t="s">
        <v>90</v>
      </c>
      <c r="AV429" s="14" t="s">
        <v>90</v>
      </c>
      <c r="AW429" s="14" t="s">
        <v>36</v>
      </c>
      <c r="AX429" s="14" t="s">
        <v>81</v>
      </c>
      <c r="AY429" s="218" t="s">
        <v>140</v>
      </c>
    </row>
    <row r="430" s="13" customFormat="1">
      <c r="A430" s="13"/>
      <c r="B430" s="210"/>
      <c r="C430" s="13"/>
      <c r="D430" s="205" t="s">
        <v>152</v>
      </c>
      <c r="E430" s="211" t="s">
        <v>1</v>
      </c>
      <c r="F430" s="212" t="s">
        <v>250</v>
      </c>
      <c r="G430" s="13"/>
      <c r="H430" s="211" t="s">
        <v>1</v>
      </c>
      <c r="I430" s="213"/>
      <c r="J430" s="13"/>
      <c r="K430" s="13"/>
      <c r="L430" s="210"/>
      <c r="M430" s="214"/>
      <c r="N430" s="215"/>
      <c r="O430" s="215"/>
      <c r="P430" s="215"/>
      <c r="Q430" s="215"/>
      <c r="R430" s="215"/>
      <c r="S430" s="215"/>
      <c r="T430" s="21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11" t="s">
        <v>152</v>
      </c>
      <c r="AU430" s="211" t="s">
        <v>90</v>
      </c>
      <c r="AV430" s="13" t="s">
        <v>88</v>
      </c>
      <c r="AW430" s="13" t="s">
        <v>36</v>
      </c>
      <c r="AX430" s="13" t="s">
        <v>81</v>
      </c>
      <c r="AY430" s="211" t="s">
        <v>140</v>
      </c>
    </row>
    <row r="431" s="14" customFormat="1">
      <c r="A431" s="14"/>
      <c r="B431" s="217"/>
      <c r="C431" s="14"/>
      <c r="D431" s="205" t="s">
        <v>152</v>
      </c>
      <c r="E431" s="218" t="s">
        <v>1</v>
      </c>
      <c r="F431" s="219" t="s">
        <v>549</v>
      </c>
      <c r="G431" s="14"/>
      <c r="H431" s="220">
        <v>16.059999999999999</v>
      </c>
      <c r="I431" s="221"/>
      <c r="J431" s="14"/>
      <c r="K431" s="14"/>
      <c r="L431" s="217"/>
      <c r="M431" s="222"/>
      <c r="N431" s="223"/>
      <c r="O431" s="223"/>
      <c r="P431" s="223"/>
      <c r="Q431" s="223"/>
      <c r="R431" s="223"/>
      <c r="S431" s="223"/>
      <c r="T431" s="22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18" t="s">
        <v>152</v>
      </c>
      <c r="AU431" s="218" t="s">
        <v>90</v>
      </c>
      <c r="AV431" s="14" t="s">
        <v>90</v>
      </c>
      <c r="AW431" s="14" t="s">
        <v>36</v>
      </c>
      <c r="AX431" s="14" t="s">
        <v>81</v>
      </c>
      <c r="AY431" s="218" t="s">
        <v>140</v>
      </c>
    </row>
    <row r="432" s="15" customFormat="1">
      <c r="A432" s="15"/>
      <c r="B432" s="226"/>
      <c r="C432" s="15"/>
      <c r="D432" s="205" t="s">
        <v>152</v>
      </c>
      <c r="E432" s="227" t="s">
        <v>1</v>
      </c>
      <c r="F432" s="228" t="s">
        <v>201</v>
      </c>
      <c r="G432" s="15"/>
      <c r="H432" s="229">
        <v>31.68</v>
      </c>
      <c r="I432" s="230"/>
      <c r="J432" s="15"/>
      <c r="K432" s="15"/>
      <c r="L432" s="226"/>
      <c r="M432" s="231"/>
      <c r="N432" s="232"/>
      <c r="O432" s="232"/>
      <c r="P432" s="232"/>
      <c r="Q432" s="232"/>
      <c r="R432" s="232"/>
      <c r="S432" s="232"/>
      <c r="T432" s="233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27" t="s">
        <v>152</v>
      </c>
      <c r="AU432" s="227" t="s">
        <v>90</v>
      </c>
      <c r="AV432" s="15" t="s">
        <v>148</v>
      </c>
      <c r="AW432" s="15" t="s">
        <v>36</v>
      </c>
      <c r="AX432" s="15" t="s">
        <v>88</v>
      </c>
      <c r="AY432" s="227" t="s">
        <v>140</v>
      </c>
    </row>
    <row r="433" s="2" customFormat="1" ht="21.75" customHeight="1">
      <c r="A433" s="40"/>
      <c r="B433" s="192"/>
      <c r="C433" s="193" t="s">
        <v>550</v>
      </c>
      <c r="D433" s="193" t="s">
        <v>143</v>
      </c>
      <c r="E433" s="194" t="s">
        <v>551</v>
      </c>
      <c r="F433" s="195" t="s">
        <v>552</v>
      </c>
      <c r="G433" s="196" t="s">
        <v>244</v>
      </c>
      <c r="H433" s="197">
        <v>31.68</v>
      </c>
      <c r="I433" s="198"/>
      <c r="J433" s="199">
        <f>ROUND(I433*H433,2)</f>
        <v>0</v>
      </c>
      <c r="K433" s="195" t="s">
        <v>245</v>
      </c>
      <c r="L433" s="41"/>
      <c r="M433" s="200" t="s">
        <v>1</v>
      </c>
      <c r="N433" s="201" t="s">
        <v>46</v>
      </c>
      <c r="O433" s="79"/>
      <c r="P433" s="202">
        <f>O433*H433</f>
        <v>0</v>
      </c>
      <c r="Q433" s="202">
        <v>4.0000000000000003E-05</v>
      </c>
      <c r="R433" s="202">
        <f>Q433*H433</f>
        <v>0.0012672</v>
      </c>
      <c r="S433" s="202">
        <v>0</v>
      </c>
      <c r="T433" s="203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04" t="s">
        <v>148</v>
      </c>
      <c r="AT433" s="204" t="s">
        <v>143</v>
      </c>
      <c r="AU433" s="204" t="s">
        <v>90</v>
      </c>
      <c r="AY433" s="19" t="s">
        <v>140</v>
      </c>
      <c r="BE433" s="135">
        <f>IF(N433="základní",J433,0)</f>
        <v>0</v>
      </c>
      <c r="BF433" s="135">
        <f>IF(N433="snížená",J433,0)</f>
        <v>0</v>
      </c>
      <c r="BG433" s="135">
        <f>IF(N433="zákl. přenesená",J433,0)</f>
        <v>0</v>
      </c>
      <c r="BH433" s="135">
        <f>IF(N433="sníž. přenesená",J433,0)</f>
        <v>0</v>
      </c>
      <c r="BI433" s="135">
        <f>IF(N433="nulová",J433,0)</f>
        <v>0</v>
      </c>
      <c r="BJ433" s="19" t="s">
        <v>88</v>
      </c>
      <c r="BK433" s="135">
        <f>ROUND(I433*H433,2)</f>
        <v>0</v>
      </c>
      <c r="BL433" s="19" t="s">
        <v>148</v>
      </c>
      <c r="BM433" s="204" t="s">
        <v>553</v>
      </c>
    </row>
    <row r="434" s="2" customFormat="1">
      <c r="A434" s="40"/>
      <c r="B434" s="41"/>
      <c r="C434" s="40"/>
      <c r="D434" s="205" t="s">
        <v>150</v>
      </c>
      <c r="E434" s="40"/>
      <c r="F434" s="206" t="s">
        <v>554</v>
      </c>
      <c r="G434" s="40"/>
      <c r="H434" s="40"/>
      <c r="I434" s="207"/>
      <c r="J434" s="40"/>
      <c r="K434" s="40"/>
      <c r="L434" s="41"/>
      <c r="M434" s="208"/>
      <c r="N434" s="209"/>
      <c r="O434" s="79"/>
      <c r="P434" s="79"/>
      <c r="Q434" s="79"/>
      <c r="R434" s="79"/>
      <c r="S434" s="79"/>
      <c r="T434" s="80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150</v>
      </c>
      <c r="AU434" s="19" t="s">
        <v>90</v>
      </c>
    </row>
    <row r="435" s="14" customFormat="1">
      <c r="A435" s="14"/>
      <c r="B435" s="217"/>
      <c r="C435" s="14"/>
      <c r="D435" s="205" t="s">
        <v>152</v>
      </c>
      <c r="E435" s="218" t="s">
        <v>1</v>
      </c>
      <c r="F435" s="219" t="s">
        <v>555</v>
      </c>
      <c r="G435" s="14"/>
      <c r="H435" s="220">
        <v>31.68</v>
      </c>
      <c r="I435" s="221"/>
      <c r="J435" s="14"/>
      <c r="K435" s="14"/>
      <c r="L435" s="217"/>
      <c r="M435" s="222"/>
      <c r="N435" s="223"/>
      <c r="O435" s="223"/>
      <c r="P435" s="223"/>
      <c r="Q435" s="223"/>
      <c r="R435" s="223"/>
      <c r="S435" s="223"/>
      <c r="T435" s="22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18" t="s">
        <v>152</v>
      </c>
      <c r="AU435" s="218" t="s">
        <v>90</v>
      </c>
      <c r="AV435" s="14" t="s">
        <v>90</v>
      </c>
      <c r="AW435" s="14" t="s">
        <v>36</v>
      </c>
      <c r="AX435" s="14" t="s">
        <v>88</v>
      </c>
      <c r="AY435" s="218" t="s">
        <v>140</v>
      </c>
    </row>
    <row r="436" s="2" customFormat="1" ht="16.5" customHeight="1">
      <c r="A436" s="40"/>
      <c r="B436" s="192"/>
      <c r="C436" s="193" t="s">
        <v>556</v>
      </c>
      <c r="D436" s="193" t="s">
        <v>143</v>
      </c>
      <c r="E436" s="194" t="s">
        <v>557</v>
      </c>
      <c r="F436" s="195" t="s">
        <v>558</v>
      </c>
      <c r="G436" s="196" t="s">
        <v>186</v>
      </c>
      <c r="H436" s="197">
        <v>1.05</v>
      </c>
      <c r="I436" s="198"/>
      <c r="J436" s="199">
        <f>ROUND(I436*H436,2)</f>
        <v>0</v>
      </c>
      <c r="K436" s="195" t="s">
        <v>245</v>
      </c>
      <c r="L436" s="41"/>
      <c r="M436" s="200" t="s">
        <v>1</v>
      </c>
      <c r="N436" s="201" t="s">
        <v>46</v>
      </c>
      <c r="O436" s="79"/>
      <c r="P436" s="202">
        <f>O436*H436</f>
        <v>0</v>
      </c>
      <c r="Q436" s="202">
        <v>1.07653</v>
      </c>
      <c r="R436" s="202">
        <f>Q436*H436</f>
        <v>1.1303565</v>
      </c>
      <c r="S436" s="202">
        <v>0</v>
      </c>
      <c r="T436" s="203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04" t="s">
        <v>148</v>
      </c>
      <c r="AT436" s="204" t="s">
        <v>143</v>
      </c>
      <c r="AU436" s="204" t="s">
        <v>90</v>
      </c>
      <c r="AY436" s="19" t="s">
        <v>140</v>
      </c>
      <c r="BE436" s="135">
        <f>IF(N436="základní",J436,0)</f>
        <v>0</v>
      </c>
      <c r="BF436" s="135">
        <f>IF(N436="snížená",J436,0)</f>
        <v>0</v>
      </c>
      <c r="BG436" s="135">
        <f>IF(N436="zákl. přenesená",J436,0)</f>
        <v>0</v>
      </c>
      <c r="BH436" s="135">
        <f>IF(N436="sníž. přenesená",J436,0)</f>
        <v>0</v>
      </c>
      <c r="BI436" s="135">
        <f>IF(N436="nulová",J436,0)</f>
        <v>0</v>
      </c>
      <c r="BJ436" s="19" t="s">
        <v>88</v>
      </c>
      <c r="BK436" s="135">
        <f>ROUND(I436*H436,2)</f>
        <v>0</v>
      </c>
      <c r="BL436" s="19" t="s">
        <v>148</v>
      </c>
      <c r="BM436" s="204" t="s">
        <v>559</v>
      </c>
    </row>
    <row r="437" s="2" customFormat="1">
      <c r="A437" s="40"/>
      <c r="B437" s="41"/>
      <c r="C437" s="40"/>
      <c r="D437" s="205" t="s">
        <v>150</v>
      </c>
      <c r="E437" s="40"/>
      <c r="F437" s="206" t="s">
        <v>560</v>
      </c>
      <c r="G437" s="40"/>
      <c r="H437" s="40"/>
      <c r="I437" s="207"/>
      <c r="J437" s="40"/>
      <c r="K437" s="40"/>
      <c r="L437" s="41"/>
      <c r="M437" s="208"/>
      <c r="N437" s="209"/>
      <c r="O437" s="79"/>
      <c r="P437" s="79"/>
      <c r="Q437" s="79"/>
      <c r="R437" s="79"/>
      <c r="S437" s="79"/>
      <c r="T437" s="80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150</v>
      </c>
      <c r="AU437" s="19" t="s">
        <v>90</v>
      </c>
    </row>
    <row r="438" s="13" customFormat="1">
      <c r="A438" s="13"/>
      <c r="B438" s="210"/>
      <c r="C438" s="13"/>
      <c r="D438" s="205" t="s">
        <v>152</v>
      </c>
      <c r="E438" s="211" t="s">
        <v>1</v>
      </c>
      <c r="F438" s="212" t="s">
        <v>561</v>
      </c>
      <c r="G438" s="13"/>
      <c r="H438" s="211" t="s">
        <v>1</v>
      </c>
      <c r="I438" s="213"/>
      <c r="J438" s="13"/>
      <c r="K438" s="13"/>
      <c r="L438" s="210"/>
      <c r="M438" s="214"/>
      <c r="N438" s="215"/>
      <c r="O438" s="215"/>
      <c r="P438" s="215"/>
      <c r="Q438" s="215"/>
      <c r="R438" s="215"/>
      <c r="S438" s="215"/>
      <c r="T438" s="21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11" t="s">
        <v>152</v>
      </c>
      <c r="AU438" s="211" t="s">
        <v>90</v>
      </c>
      <c r="AV438" s="13" t="s">
        <v>88</v>
      </c>
      <c r="AW438" s="13" t="s">
        <v>36</v>
      </c>
      <c r="AX438" s="13" t="s">
        <v>81</v>
      </c>
      <c r="AY438" s="211" t="s">
        <v>140</v>
      </c>
    </row>
    <row r="439" s="13" customFormat="1">
      <c r="A439" s="13"/>
      <c r="B439" s="210"/>
      <c r="C439" s="13"/>
      <c r="D439" s="205" t="s">
        <v>152</v>
      </c>
      <c r="E439" s="211" t="s">
        <v>1</v>
      </c>
      <c r="F439" s="212" t="s">
        <v>248</v>
      </c>
      <c r="G439" s="13"/>
      <c r="H439" s="211" t="s">
        <v>1</v>
      </c>
      <c r="I439" s="213"/>
      <c r="J439" s="13"/>
      <c r="K439" s="13"/>
      <c r="L439" s="210"/>
      <c r="M439" s="214"/>
      <c r="N439" s="215"/>
      <c r="O439" s="215"/>
      <c r="P439" s="215"/>
      <c r="Q439" s="215"/>
      <c r="R439" s="215"/>
      <c r="S439" s="215"/>
      <c r="T439" s="21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11" t="s">
        <v>152</v>
      </c>
      <c r="AU439" s="211" t="s">
        <v>90</v>
      </c>
      <c r="AV439" s="13" t="s">
        <v>88</v>
      </c>
      <c r="AW439" s="13" t="s">
        <v>36</v>
      </c>
      <c r="AX439" s="13" t="s">
        <v>81</v>
      </c>
      <c r="AY439" s="211" t="s">
        <v>140</v>
      </c>
    </row>
    <row r="440" s="14" customFormat="1">
      <c r="A440" s="14"/>
      <c r="B440" s="217"/>
      <c r="C440" s="14"/>
      <c r="D440" s="205" t="s">
        <v>152</v>
      </c>
      <c r="E440" s="218" t="s">
        <v>1</v>
      </c>
      <c r="F440" s="219" t="s">
        <v>562</v>
      </c>
      <c r="G440" s="14"/>
      <c r="H440" s="220">
        <v>0.52400000000000002</v>
      </c>
      <c r="I440" s="221"/>
      <c r="J440" s="14"/>
      <c r="K440" s="14"/>
      <c r="L440" s="217"/>
      <c r="M440" s="222"/>
      <c r="N440" s="223"/>
      <c r="O440" s="223"/>
      <c r="P440" s="223"/>
      <c r="Q440" s="223"/>
      <c r="R440" s="223"/>
      <c r="S440" s="223"/>
      <c r="T440" s="22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18" t="s">
        <v>152</v>
      </c>
      <c r="AU440" s="218" t="s">
        <v>90</v>
      </c>
      <c r="AV440" s="14" t="s">
        <v>90</v>
      </c>
      <c r="AW440" s="14" t="s">
        <v>36</v>
      </c>
      <c r="AX440" s="14" t="s">
        <v>81</v>
      </c>
      <c r="AY440" s="218" t="s">
        <v>140</v>
      </c>
    </row>
    <row r="441" s="13" customFormat="1">
      <c r="A441" s="13"/>
      <c r="B441" s="210"/>
      <c r="C441" s="13"/>
      <c r="D441" s="205" t="s">
        <v>152</v>
      </c>
      <c r="E441" s="211" t="s">
        <v>1</v>
      </c>
      <c r="F441" s="212" t="s">
        <v>250</v>
      </c>
      <c r="G441" s="13"/>
      <c r="H441" s="211" t="s">
        <v>1</v>
      </c>
      <c r="I441" s="213"/>
      <c r="J441" s="13"/>
      <c r="K441" s="13"/>
      <c r="L441" s="210"/>
      <c r="M441" s="214"/>
      <c r="N441" s="215"/>
      <c r="O441" s="215"/>
      <c r="P441" s="215"/>
      <c r="Q441" s="215"/>
      <c r="R441" s="215"/>
      <c r="S441" s="215"/>
      <c r="T441" s="21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11" t="s">
        <v>152</v>
      </c>
      <c r="AU441" s="211" t="s">
        <v>90</v>
      </c>
      <c r="AV441" s="13" t="s">
        <v>88</v>
      </c>
      <c r="AW441" s="13" t="s">
        <v>36</v>
      </c>
      <c r="AX441" s="13" t="s">
        <v>81</v>
      </c>
      <c r="AY441" s="211" t="s">
        <v>140</v>
      </c>
    </row>
    <row r="442" s="14" customFormat="1">
      <c r="A442" s="14"/>
      <c r="B442" s="217"/>
      <c r="C442" s="14"/>
      <c r="D442" s="205" t="s">
        <v>152</v>
      </c>
      <c r="E442" s="218" t="s">
        <v>1</v>
      </c>
      <c r="F442" s="219" t="s">
        <v>563</v>
      </c>
      <c r="G442" s="14"/>
      <c r="H442" s="220">
        <v>0.52600000000000002</v>
      </c>
      <c r="I442" s="221"/>
      <c r="J442" s="14"/>
      <c r="K442" s="14"/>
      <c r="L442" s="217"/>
      <c r="M442" s="222"/>
      <c r="N442" s="223"/>
      <c r="O442" s="223"/>
      <c r="P442" s="223"/>
      <c r="Q442" s="223"/>
      <c r="R442" s="223"/>
      <c r="S442" s="223"/>
      <c r="T442" s="22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18" t="s">
        <v>152</v>
      </c>
      <c r="AU442" s="218" t="s">
        <v>90</v>
      </c>
      <c r="AV442" s="14" t="s">
        <v>90</v>
      </c>
      <c r="AW442" s="14" t="s">
        <v>36</v>
      </c>
      <c r="AX442" s="14" t="s">
        <v>81</v>
      </c>
      <c r="AY442" s="218" t="s">
        <v>140</v>
      </c>
    </row>
    <row r="443" s="15" customFormat="1">
      <c r="A443" s="15"/>
      <c r="B443" s="226"/>
      <c r="C443" s="15"/>
      <c r="D443" s="205" t="s">
        <v>152</v>
      </c>
      <c r="E443" s="227" t="s">
        <v>1</v>
      </c>
      <c r="F443" s="228" t="s">
        <v>201</v>
      </c>
      <c r="G443" s="15"/>
      <c r="H443" s="229">
        <v>1.05</v>
      </c>
      <c r="I443" s="230"/>
      <c r="J443" s="15"/>
      <c r="K443" s="15"/>
      <c r="L443" s="226"/>
      <c r="M443" s="231"/>
      <c r="N443" s="232"/>
      <c r="O443" s="232"/>
      <c r="P443" s="232"/>
      <c r="Q443" s="232"/>
      <c r="R443" s="232"/>
      <c r="S443" s="232"/>
      <c r="T443" s="233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27" t="s">
        <v>152</v>
      </c>
      <c r="AU443" s="227" t="s">
        <v>90</v>
      </c>
      <c r="AV443" s="15" t="s">
        <v>148</v>
      </c>
      <c r="AW443" s="15" t="s">
        <v>36</v>
      </c>
      <c r="AX443" s="15" t="s">
        <v>88</v>
      </c>
      <c r="AY443" s="227" t="s">
        <v>140</v>
      </c>
    </row>
    <row r="444" s="12" customFormat="1" ht="22.8" customHeight="1">
      <c r="A444" s="12"/>
      <c r="B444" s="179"/>
      <c r="C444" s="12"/>
      <c r="D444" s="180" t="s">
        <v>80</v>
      </c>
      <c r="E444" s="190" t="s">
        <v>148</v>
      </c>
      <c r="F444" s="190" t="s">
        <v>564</v>
      </c>
      <c r="G444" s="12"/>
      <c r="H444" s="12"/>
      <c r="I444" s="182"/>
      <c r="J444" s="191">
        <f>BK444</f>
        <v>0</v>
      </c>
      <c r="K444" s="12"/>
      <c r="L444" s="179"/>
      <c r="M444" s="184"/>
      <c r="N444" s="185"/>
      <c r="O444" s="185"/>
      <c r="P444" s="186">
        <f>SUM(P445:P470)</f>
        <v>0</v>
      </c>
      <c r="Q444" s="185"/>
      <c r="R444" s="186">
        <f>SUM(R445:R470)</f>
        <v>15.370035999999997</v>
      </c>
      <c r="S444" s="185"/>
      <c r="T444" s="187">
        <f>SUM(T445:T470)</f>
        <v>0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180" t="s">
        <v>88</v>
      </c>
      <c r="AT444" s="188" t="s">
        <v>80</v>
      </c>
      <c r="AU444" s="188" t="s">
        <v>88</v>
      </c>
      <c r="AY444" s="180" t="s">
        <v>140</v>
      </c>
      <c r="BK444" s="189">
        <f>SUM(BK445:BK470)</f>
        <v>0</v>
      </c>
    </row>
    <row r="445" s="2" customFormat="1" ht="21.75" customHeight="1">
      <c r="A445" s="40"/>
      <c r="B445" s="192"/>
      <c r="C445" s="193" t="s">
        <v>565</v>
      </c>
      <c r="D445" s="193" t="s">
        <v>143</v>
      </c>
      <c r="E445" s="194" t="s">
        <v>566</v>
      </c>
      <c r="F445" s="195" t="s">
        <v>567</v>
      </c>
      <c r="G445" s="196" t="s">
        <v>244</v>
      </c>
      <c r="H445" s="197">
        <v>42.844999999999999</v>
      </c>
      <c r="I445" s="198"/>
      <c r="J445" s="199">
        <f>ROUND(I445*H445,2)</f>
        <v>0</v>
      </c>
      <c r="K445" s="195" t="s">
        <v>245</v>
      </c>
      <c r="L445" s="41"/>
      <c r="M445" s="200" t="s">
        <v>1</v>
      </c>
      <c r="N445" s="201" t="s">
        <v>46</v>
      </c>
      <c r="O445" s="79"/>
      <c r="P445" s="202">
        <f>O445*H445</f>
        <v>0</v>
      </c>
      <c r="Q445" s="202">
        <v>0</v>
      </c>
      <c r="R445" s="202">
        <f>Q445*H445</f>
        <v>0</v>
      </c>
      <c r="S445" s="202">
        <v>0</v>
      </c>
      <c r="T445" s="203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04" t="s">
        <v>148</v>
      </c>
      <c r="AT445" s="204" t="s">
        <v>143</v>
      </c>
      <c r="AU445" s="204" t="s">
        <v>90</v>
      </c>
      <c r="AY445" s="19" t="s">
        <v>140</v>
      </c>
      <c r="BE445" s="135">
        <f>IF(N445="základní",J445,0)</f>
        <v>0</v>
      </c>
      <c r="BF445" s="135">
        <f>IF(N445="snížená",J445,0)</f>
        <v>0</v>
      </c>
      <c r="BG445" s="135">
        <f>IF(N445="zákl. přenesená",J445,0)</f>
        <v>0</v>
      </c>
      <c r="BH445" s="135">
        <f>IF(N445="sníž. přenesená",J445,0)</f>
        <v>0</v>
      </c>
      <c r="BI445" s="135">
        <f>IF(N445="nulová",J445,0)</f>
        <v>0</v>
      </c>
      <c r="BJ445" s="19" t="s">
        <v>88</v>
      </c>
      <c r="BK445" s="135">
        <f>ROUND(I445*H445,2)</f>
        <v>0</v>
      </c>
      <c r="BL445" s="19" t="s">
        <v>148</v>
      </c>
      <c r="BM445" s="204" t="s">
        <v>568</v>
      </c>
    </row>
    <row r="446" s="2" customFormat="1">
      <c r="A446" s="40"/>
      <c r="B446" s="41"/>
      <c r="C446" s="40"/>
      <c r="D446" s="205" t="s">
        <v>150</v>
      </c>
      <c r="E446" s="40"/>
      <c r="F446" s="206" t="s">
        <v>569</v>
      </c>
      <c r="G446" s="40"/>
      <c r="H446" s="40"/>
      <c r="I446" s="207"/>
      <c r="J446" s="40"/>
      <c r="K446" s="40"/>
      <c r="L446" s="41"/>
      <c r="M446" s="208"/>
      <c r="N446" s="209"/>
      <c r="O446" s="79"/>
      <c r="P446" s="79"/>
      <c r="Q446" s="79"/>
      <c r="R446" s="79"/>
      <c r="S446" s="79"/>
      <c r="T446" s="80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150</v>
      </c>
      <c r="AU446" s="19" t="s">
        <v>90</v>
      </c>
    </row>
    <row r="447" s="13" customFormat="1">
      <c r="A447" s="13"/>
      <c r="B447" s="210"/>
      <c r="C447" s="13"/>
      <c r="D447" s="205" t="s">
        <v>152</v>
      </c>
      <c r="E447" s="211" t="s">
        <v>1</v>
      </c>
      <c r="F447" s="212" t="s">
        <v>420</v>
      </c>
      <c r="G447" s="13"/>
      <c r="H447" s="211" t="s">
        <v>1</v>
      </c>
      <c r="I447" s="213"/>
      <c r="J447" s="13"/>
      <c r="K447" s="13"/>
      <c r="L447" s="210"/>
      <c r="M447" s="214"/>
      <c r="N447" s="215"/>
      <c r="O447" s="215"/>
      <c r="P447" s="215"/>
      <c r="Q447" s="215"/>
      <c r="R447" s="215"/>
      <c r="S447" s="215"/>
      <c r="T447" s="21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11" t="s">
        <v>152</v>
      </c>
      <c r="AU447" s="211" t="s">
        <v>90</v>
      </c>
      <c r="AV447" s="13" t="s">
        <v>88</v>
      </c>
      <c r="AW447" s="13" t="s">
        <v>36</v>
      </c>
      <c r="AX447" s="13" t="s">
        <v>81</v>
      </c>
      <c r="AY447" s="211" t="s">
        <v>140</v>
      </c>
    </row>
    <row r="448" s="14" customFormat="1">
      <c r="A448" s="14"/>
      <c r="B448" s="217"/>
      <c r="C448" s="14"/>
      <c r="D448" s="205" t="s">
        <v>152</v>
      </c>
      <c r="E448" s="218" t="s">
        <v>1</v>
      </c>
      <c r="F448" s="219" t="s">
        <v>570</v>
      </c>
      <c r="G448" s="14"/>
      <c r="H448" s="220">
        <v>10.92</v>
      </c>
      <c r="I448" s="221"/>
      <c r="J448" s="14"/>
      <c r="K448" s="14"/>
      <c r="L448" s="217"/>
      <c r="M448" s="222"/>
      <c r="N448" s="223"/>
      <c r="O448" s="223"/>
      <c r="P448" s="223"/>
      <c r="Q448" s="223"/>
      <c r="R448" s="223"/>
      <c r="S448" s="223"/>
      <c r="T448" s="22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18" t="s">
        <v>152</v>
      </c>
      <c r="AU448" s="218" t="s">
        <v>90</v>
      </c>
      <c r="AV448" s="14" t="s">
        <v>90</v>
      </c>
      <c r="AW448" s="14" t="s">
        <v>36</v>
      </c>
      <c r="AX448" s="14" t="s">
        <v>81</v>
      </c>
      <c r="AY448" s="218" t="s">
        <v>140</v>
      </c>
    </row>
    <row r="449" s="13" customFormat="1">
      <c r="A449" s="13"/>
      <c r="B449" s="210"/>
      <c r="C449" s="13"/>
      <c r="D449" s="205" t="s">
        <v>152</v>
      </c>
      <c r="E449" s="211" t="s">
        <v>1</v>
      </c>
      <c r="F449" s="212" t="s">
        <v>401</v>
      </c>
      <c r="G449" s="13"/>
      <c r="H449" s="211" t="s">
        <v>1</v>
      </c>
      <c r="I449" s="213"/>
      <c r="J449" s="13"/>
      <c r="K449" s="13"/>
      <c r="L449" s="210"/>
      <c r="M449" s="214"/>
      <c r="N449" s="215"/>
      <c r="O449" s="215"/>
      <c r="P449" s="215"/>
      <c r="Q449" s="215"/>
      <c r="R449" s="215"/>
      <c r="S449" s="215"/>
      <c r="T449" s="21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11" t="s">
        <v>152</v>
      </c>
      <c r="AU449" s="211" t="s">
        <v>90</v>
      </c>
      <c r="AV449" s="13" t="s">
        <v>88</v>
      </c>
      <c r="AW449" s="13" t="s">
        <v>36</v>
      </c>
      <c r="AX449" s="13" t="s">
        <v>81</v>
      </c>
      <c r="AY449" s="211" t="s">
        <v>140</v>
      </c>
    </row>
    <row r="450" s="14" customFormat="1">
      <c r="A450" s="14"/>
      <c r="B450" s="217"/>
      <c r="C450" s="14"/>
      <c r="D450" s="205" t="s">
        <v>152</v>
      </c>
      <c r="E450" s="218" t="s">
        <v>1</v>
      </c>
      <c r="F450" s="219" t="s">
        <v>571</v>
      </c>
      <c r="G450" s="14"/>
      <c r="H450" s="220">
        <v>17.02</v>
      </c>
      <c r="I450" s="221"/>
      <c r="J450" s="14"/>
      <c r="K450" s="14"/>
      <c r="L450" s="217"/>
      <c r="M450" s="222"/>
      <c r="N450" s="223"/>
      <c r="O450" s="223"/>
      <c r="P450" s="223"/>
      <c r="Q450" s="223"/>
      <c r="R450" s="223"/>
      <c r="S450" s="223"/>
      <c r="T450" s="22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18" t="s">
        <v>152</v>
      </c>
      <c r="AU450" s="218" t="s">
        <v>90</v>
      </c>
      <c r="AV450" s="14" t="s">
        <v>90</v>
      </c>
      <c r="AW450" s="14" t="s">
        <v>36</v>
      </c>
      <c r="AX450" s="14" t="s">
        <v>81</v>
      </c>
      <c r="AY450" s="218" t="s">
        <v>140</v>
      </c>
    </row>
    <row r="451" s="13" customFormat="1">
      <c r="A451" s="13"/>
      <c r="B451" s="210"/>
      <c r="C451" s="13"/>
      <c r="D451" s="205" t="s">
        <v>152</v>
      </c>
      <c r="E451" s="211" t="s">
        <v>1</v>
      </c>
      <c r="F451" s="212" t="s">
        <v>572</v>
      </c>
      <c r="G451" s="13"/>
      <c r="H451" s="211" t="s">
        <v>1</v>
      </c>
      <c r="I451" s="213"/>
      <c r="J451" s="13"/>
      <c r="K451" s="13"/>
      <c r="L451" s="210"/>
      <c r="M451" s="214"/>
      <c r="N451" s="215"/>
      <c r="O451" s="215"/>
      <c r="P451" s="215"/>
      <c r="Q451" s="215"/>
      <c r="R451" s="215"/>
      <c r="S451" s="215"/>
      <c r="T451" s="21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11" t="s">
        <v>152</v>
      </c>
      <c r="AU451" s="211" t="s">
        <v>90</v>
      </c>
      <c r="AV451" s="13" t="s">
        <v>88</v>
      </c>
      <c r="AW451" s="13" t="s">
        <v>36</v>
      </c>
      <c r="AX451" s="13" t="s">
        <v>81</v>
      </c>
      <c r="AY451" s="211" t="s">
        <v>140</v>
      </c>
    </row>
    <row r="452" s="14" customFormat="1">
      <c r="A452" s="14"/>
      <c r="B452" s="217"/>
      <c r="C452" s="14"/>
      <c r="D452" s="205" t="s">
        <v>152</v>
      </c>
      <c r="E452" s="218" t="s">
        <v>1</v>
      </c>
      <c r="F452" s="219" t="s">
        <v>347</v>
      </c>
      <c r="G452" s="14"/>
      <c r="H452" s="220">
        <v>8.7949999999999999</v>
      </c>
      <c r="I452" s="221"/>
      <c r="J452" s="14"/>
      <c r="K452" s="14"/>
      <c r="L452" s="217"/>
      <c r="M452" s="222"/>
      <c r="N452" s="223"/>
      <c r="O452" s="223"/>
      <c r="P452" s="223"/>
      <c r="Q452" s="223"/>
      <c r="R452" s="223"/>
      <c r="S452" s="223"/>
      <c r="T452" s="22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18" t="s">
        <v>152</v>
      </c>
      <c r="AU452" s="218" t="s">
        <v>90</v>
      </c>
      <c r="AV452" s="14" t="s">
        <v>90</v>
      </c>
      <c r="AW452" s="14" t="s">
        <v>36</v>
      </c>
      <c r="AX452" s="14" t="s">
        <v>81</v>
      </c>
      <c r="AY452" s="218" t="s">
        <v>140</v>
      </c>
    </row>
    <row r="453" s="13" customFormat="1">
      <c r="A453" s="13"/>
      <c r="B453" s="210"/>
      <c r="C453" s="13"/>
      <c r="D453" s="205" t="s">
        <v>152</v>
      </c>
      <c r="E453" s="211" t="s">
        <v>1</v>
      </c>
      <c r="F453" s="212" t="s">
        <v>573</v>
      </c>
      <c r="G453" s="13"/>
      <c r="H453" s="211" t="s">
        <v>1</v>
      </c>
      <c r="I453" s="213"/>
      <c r="J453" s="13"/>
      <c r="K453" s="13"/>
      <c r="L453" s="210"/>
      <c r="M453" s="214"/>
      <c r="N453" s="215"/>
      <c r="O453" s="215"/>
      <c r="P453" s="215"/>
      <c r="Q453" s="215"/>
      <c r="R453" s="215"/>
      <c r="S453" s="215"/>
      <c r="T453" s="21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11" t="s">
        <v>152</v>
      </c>
      <c r="AU453" s="211" t="s">
        <v>90</v>
      </c>
      <c r="AV453" s="13" t="s">
        <v>88</v>
      </c>
      <c r="AW453" s="13" t="s">
        <v>36</v>
      </c>
      <c r="AX453" s="13" t="s">
        <v>81</v>
      </c>
      <c r="AY453" s="211" t="s">
        <v>140</v>
      </c>
    </row>
    <row r="454" s="14" customFormat="1">
      <c r="A454" s="14"/>
      <c r="B454" s="217"/>
      <c r="C454" s="14"/>
      <c r="D454" s="205" t="s">
        <v>152</v>
      </c>
      <c r="E454" s="218" t="s">
        <v>1</v>
      </c>
      <c r="F454" s="219" t="s">
        <v>348</v>
      </c>
      <c r="G454" s="14"/>
      <c r="H454" s="220">
        <v>6.1100000000000003</v>
      </c>
      <c r="I454" s="221"/>
      <c r="J454" s="14"/>
      <c r="K454" s="14"/>
      <c r="L454" s="217"/>
      <c r="M454" s="222"/>
      <c r="N454" s="223"/>
      <c r="O454" s="223"/>
      <c r="P454" s="223"/>
      <c r="Q454" s="223"/>
      <c r="R454" s="223"/>
      <c r="S454" s="223"/>
      <c r="T454" s="22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18" t="s">
        <v>152</v>
      </c>
      <c r="AU454" s="218" t="s">
        <v>90</v>
      </c>
      <c r="AV454" s="14" t="s">
        <v>90</v>
      </c>
      <c r="AW454" s="14" t="s">
        <v>36</v>
      </c>
      <c r="AX454" s="14" t="s">
        <v>81</v>
      </c>
      <c r="AY454" s="218" t="s">
        <v>140</v>
      </c>
    </row>
    <row r="455" s="15" customFormat="1">
      <c r="A455" s="15"/>
      <c r="B455" s="226"/>
      <c r="C455" s="15"/>
      <c r="D455" s="205" t="s">
        <v>152</v>
      </c>
      <c r="E455" s="227" t="s">
        <v>1</v>
      </c>
      <c r="F455" s="228" t="s">
        <v>201</v>
      </c>
      <c r="G455" s="15"/>
      <c r="H455" s="229">
        <v>42.844999999999999</v>
      </c>
      <c r="I455" s="230"/>
      <c r="J455" s="15"/>
      <c r="K455" s="15"/>
      <c r="L455" s="226"/>
      <c r="M455" s="231"/>
      <c r="N455" s="232"/>
      <c r="O455" s="232"/>
      <c r="P455" s="232"/>
      <c r="Q455" s="232"/>
      <c r="R455" s="232"/>
      <c r="S455" s="232"/>
      <c r="T455" s="233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27" t="s">
        <v>152</v>
      </c>
      <c r="AU455" s="227" t="s">
        <v>90</v>
      </c>
      <c r="AV455" s="15" t="s">
        <v>148</v>
      </c>
      <c r="AW455" s="15" t="s">
        <v>36</v>
      </c>
      <c r="AX455" s="15" t="s">
        <v>88</v>
      </c>
      <c r="AY455" s="227" t="s">
        <v>140</v>
      </c>
    </row>
    <row r="456" s="2" customFormat="1" ht="16.5" customHeight="1">
      <c r="A456" s="40"/>
      <c r="B456" s="192"/>
      <c r="C456" s="193" t="s">
        <v>574</v>
      </c>
      <c r="D456" s="193" t="s">
        <v>143</v>
      </c>
      <c r="E456" s="194" t="s">
        <v>575</v>
      </c>
      <c r="F456" s="195" t="s">
        <v>576</v>
      </c>
      <c r="G456" s="196" t="s">
        <v>146</v>
      </c>
      <c r="H456" s="197">
        <v>1.6839999999999999</v>
      </c>
      <c r="I456" s="198"/>
      <c r="J456" s="199">
        <f>ROUND(I456*H456,2)</f>
        <v>0</v>
      </c>
      <c r="K456" s="195" t="s">
        <v>245</v>
      </c>
      <c r="L456" s="41"/>
      <c r="M456" s="200" t="s">
        <v>1</v>
      </c>
      <c r="N456" s="201" t="s">
        <v>46</v>
      </c>
      <c r="O456" s="79"/>
      <c r="P456" s="202">
        <f>O456*H456</f>
        <v>0</v>
      </c>
      <c r="Q456" s="202">
        <v>0</v>
      </c>
      <c r="R456" s="202">
        <f>Q456*H456</f>
        <v>0</v>
      </c>
      <c r="S456" s="202">
        <v>0</v>
      </c>
      <c r="T456" s="203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04" t="s">
        <v>148</v>
      </c>
      <c r="AT456" s="204" t="s">
        <v>143</v>
      </c>
      <c r="AU456" s="204" t="s">
        <v>90</v>
      </c>
      <c r="AY456" s="19" t="s">
        <v>140</v>
      </c>
      <c r="BE456" s="135">
        <f>IF(N456="základní",J456,0)</f>
        <v>0</v>
      </c>
      <c r="BF456" s="135">
        <f>IF(N456="snížená",J456,0)</f>
        <v>0</v>
      </c>
      <c r="BG456" s="135">
        <f>IF(N456="zákl. přenesená",J456,0)</f>
        <v>0</v>
      </c>
      <c r="BH456" s="135">
        <f>IF(N456="sníž. přenesená",J456,0)</f>
        <v>0</v>
      </c>
      <c r="BI456" s="135">
        <f>IF(N456="nulová",J456,0)</f>
        <v>0</v>
      </c>
      <c r="BJ456" s="19" t="s">
        <v>88</v>
      </c>
      <c r="BK456" s="135">
        <f>ROUND(I456*H456,2)</f>
        <v>0</v>
      </c>
      <c r="BL456" s="19" t="s">
        <v>148</v>
      </c>
      <c r="BM456" s="204" t="s">
        <v>577</v>
      </c>
    </row>
    <row r="457" s="2" customFormat="1">
      <c r="A457" s="40"/>
      <c r="B457" s="41"/>
      <c r="C457" s="40"/>
      <c r="D457" s="205" t="s">
        <v>150</v>
      </c>
      <c r="E457" s="40"/>
      <c r="F457" s="206" t="s">
        <v>578</v>
      </c>
      <c r="G457" s="40"/>
      <c r="H457" s="40"/>
      <c r="I457" s="207"/>
      <c r="J457" s="40"/>
      <c r="K457" s="40"/>
      <c r="L457" s="41"/>
      <c r="M457" s="208"/>
      <c r="N457" s="209"/>
      <c r="O457" s="79"/>
      <c r="P457" s="79"/>
      <c r="Q457" s="79"/>
      <c r="R457" s="79"/>
      <c r="S457" s="79"/>
      <c r="T457" s="80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150</v>
      </c>
      <c r="AU457" s="19" t="s">
        <v>90</v>
      </c>
    </row>
    <row r="458" s="13" customFormat="1">
      <c r="A458" s="13"/>
      <c r="B458" s="210"/>
      <c r="C458" s="13"/>
      <c r="D458" s="205" t="s">
        <v>152</v>
      </c>
      <c r="E458" s="211" t="s">
        <v>1</v>
      </c>
      <c r="F458" s="212" t="s">
        <v>579</v>
      </c>
      <c r="G458" s="13"/>
      <c r="H458" s="211" t="s">
        <v>1</v>
      </c>
      <c r="I458" s="213"/>
      <c r="J458" s="13"/>
      <c r="K458" s="13"/>
      <c r="L458" s="210"/>
      <c r="M458" s="214"/>
      <c r="N458" s="215"/>
      <c r="O458" s="215"/>
      <c r="P458" s="215"/>
      <c r="Q458" s="215"/>
      <c r="R458" s="215"/>
      <c r="S458" s="215"/>
      <c r="T458" s="216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11" t="s">
        <v>152</v>
      </c>
      <c r="AU458" s="211" t="s">
        <v>90</v>
      </c>
      <c r="AV458" s="13" t="s">
        <v>88</v>
      </c>
      <c r="AW458" s="13" t="s">
        <v>36</v>
      </c>
      <c r="AX458" s="13" t="s">
        <v>81</v>
      </c>
      <c r="AY458" s="211" t="s">
        <v>140</v>
      </c>
    </row>
    <row r="459" s="13" customFormat="1">
      <c r="A459" s="13"/>
      <c r="B459" s="210"/>
      <c r="C459" s="13"/>
      <c r="D459" s="205" t="s">
        <v>152</v>
      </c>
      <c r="E459" s="211" t="s">
        <v>1</v>
      </c>
      <c r="F459" s="212" t="s">
        <v>248</v>
      </c>
      <c r="G459" s="13"/>
      <c r="H459" s="211" t="s">
        <v>1</v>
      </c>
      <c r="I459" s="213"/>
      <c r="J459" s="13"/>
      <c r="K459" s="13"/>
      <c r="L459" s="210"/>
      <c r="M459" s="214"/>
      <c r="N459" s="215"/>
      <c r="O459" s="215"/>
      <c r="P459" s="215"/>
      <c r="Q459" s="215"/>
      <c r="R459" s="215"/>
      <c r="S459" s="215"/>
      <c r="T459" s="216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11" t="s">
        <v>152</v>
      </c>
      <c r="AU459" s="211" t="s">
        <v>90</v>
      </c>
      <c r="AV459" s="13" t="s">
        <v>88</v>
      </c>
      <c r="AW459" s="13" t="s">
        <v>36</v>
      </c>
      <c r="AX459" s="13" t="s">
        <v>81</v>
      </c>
      <c r="AY459" s="211" t="s">
        <v>140</v>
      </c>
    </row>
    <row r="460" s="14" customFormat="1">
      <c r="A460" s="14"/>
      <c r="B460" s="217"/>
      <c r="C460" s="14"/>
      <c r="D460" s="205" t="s">
        <v>152</v>
      </c>
      <c r="E460" s="218" t="s">
        <v>1</v>
      </c>
      <c r="F460" s="219" t="s">
        <v>580</v>
      </c>
      <c r="G460" s="14"/>
      <c r="H460" s="220">
        <v>0.89200000000000002</v>
      </c>
      <c r="I460" s="221"/>
      <c r="J460" s="14"/>
      <c r="K460" s="14"/>
      <c r="L460" s="217"/>
      <c r="M460" s="222"/>
      <c r="N460" s="223"/>
      <c r="O460" s="223"/>
      <c r="P460" s="223"/>
      <c r="Q460" s="223"/>
      <c r="R460" s="223"/>
      <c r="S460" s="223"/>
      <c r="T460" s="22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18" t="s">
        <v>152</v>
      </c>
      <c r="AU460" s="218" t="s">
        <v>90</v>
      </c>
      <c r="AV460" s="14" t="s">
        <v>90</v>
      </c>
      <c r="AW460" s="14" t="s">
        <v>36</v>
      </c>
      <c r="AX460" s="14" t="s">
        <v>81</v>
      </c>
      <c r="AY460" s="218" t="s">
        <v>140</v>
      </c>
    </row>
    <row r="461" s="13" customFormat="1">
      <c r="A461" s="13"/>
      <c r="B461" s="210"/>
      <c r="C461" s="13"/>
      <c r="D461" s="205" t="s">
        <v>152</v>
      </c>
      <c r="E461" s="211" t="s">
        <v>1</v>
      </c>
      <c r="F461" s="212" t="s">
        <v>250</v>
      </c>
      <c r="G461" s="13"/>
      <c r="H461" s="211" t="s">
        <v>1</v>
      </c>
      <c r="I461" s="213"/>
      <c r="J461" s="13"/>
      <c r="K461" s="13"/>
      <c r="L461" s="210"/>
      <c r="M461" s="214"/>
      <c r="N461" s="215"/>
      <c r="O461" s="215"/>
      <c r="P461" s="215"/>
      <c r="Q461" s="215"/>
      <c r="R461" s="215"/>
      <c r="S461" s="215"/>
      <c r="T461" s="21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11" t="s">
        <v>152</v>
      </c>
      <c r="AU461" s="211" t="s">
        <v>90</v>
      </c>
      <c r="AV461" s="13" t="s">
        <v>88</v>
      </c>
      <c r="AW461" s="13" t="s">
        <v>36</v>
      </c>
      <c r="AX461" s="13" t="s">
        <v>81</v>
      </c>
      <c r="AY461" s="211" t="s">
        <v>140</v>
      </c>
    </row>
    <row r="462" s="14" customFormat="1">
      <c r="A462" s="14"/>
      <c r="B462" s="217"/>
      <c r="C462" s="14"/>
      <c r="D462" s="205" t="s">
        <v>152</v>
      </c>
      <c r="E462" s="218" t="s">
        <v>1</v>
      </c>
      <c r="F462" s="219" t="s">
        <v>581</v>
      </c>
      <c r="G462" s="14"/>
      <c r="H462" s="220">
        <v>0.79200000000000004</v>
      </c>
      <c r="I462" s="221"/>
      <c r="J462" s="14"/>
      <c r="K462" s="14"/>
      <c r="L462" s="217"/>
      <c r="M462" s="222"/>
      <c r="N462" s="223"/>
      <c r="O462" s="223"/>
      <c r="P462" s="223"/>
      <c r="Q462" s="223"/>
      <c r="R462" s="223"/>
      <c r="S462" s="223"/>
      <c r="T462" s="22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18" t="s">
        <v>152</v>
      </c>
      <c r="AU462" s="218" t="s">
        <v>90</v>
      </c>
      <c r="AV462" s="14" t="s">
        <v>90</v>
      </c>
      <c r="AW462" s="14" t="s">
        <v>36</v>
      </c>
      <c r="AX462" s="14" t="s">
        <v>81</v>
      </c>
      <c r="AY462" s="218" t="s">
        <v>140</v>
      </c>
    </row>
    <row r="463" s="15" customFormat="1">
      <c r="A463" s="15"/>
      <c r="B463" s="226"/>
      <c r="C463" s="15"/>
      <c r="D463" s="205" t="s">
        <v>152</v>
      </c>
      <c r="E463" s="227" t="s">
        <v>1</v>
      </c>
      <c r="F463" s="228" t="s">
        <v>201</v>
      </c>
      <c r="G463" s="15"/>
      <c r="H463" s="229">
        <v>1.6839999999999999</v>
      </c>
      <c r="I463" s="230"/>
      <c r="J463" s="15"/>
      <c r="K463" s="15"/>
      <c r="L463" s="226"/>
      <c r="M463" s="231"/>
      <c r="N463" s="232"/>
      <c r="O463" s="232"/>
      <c r="P463" s="232"/>
      <c r="Q463" s="232"/>
      <c r="R463" s="232"/>
      <c r="S463" s="232"/>
      <c r="T463" s="233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27" t="s">
        <v>152</v>
      </c>
      <c r="AU463" s="227" t="s">
        <v>90</v>
      </c>
      <c r="AV463" s="15" t="s">
        <v>148</v>
      </c>
      <c r="AW463" s="15" t="s">
        <v>36</v>
      </c>
      <c r="AX463" s="15" t="s">
        <v>88</v>
      </c>
      <c r="AY463" s="227" t="s">
        <v>140</v>
      </c>
    </row>
    <row r="464" s="2" customFormat="1" ht="21.75" customHeight="1">
      <c r="A464" s="40"/>
      <c r="B464" s="192"/>
      <c r="C464" s="193" t="s">
        <v>582</v>
      </c>
      <c r="D464" s="193" t="s">
        <v>143</v>
      </c>
      <c r="E464" s="194" t="s">
        <v>583</v>
      </c>
      <c r="F464" s="195" t="s">
        <v>584</v>
      </c>
      <c r="G464" s="196" t="s">
        <v>244</v>
      </c>
      <c r="H464" s="197">
        <v>14.904999999999999</v>
      </c>
      <c r="I464" s="198"/>
      <c r="J464" s="199">
        <f>ROUND(I464*H464,2)</f>
        <v>0</v>
      </c>
      <c r="K464" s="195" t="s">
        <v>245</v>
      </c>
      <c r="L464" s="41"/>
      <c r="M464" s="200" t="s">
        <v>1</v>
      </c>
      <c r="N464" s="201" t="s">
        <v>46</v>
      </c>
      <c r="O464" s="79"/>
      <c r="P464" s="202">
        <f>O464*H464</f>
        <v>0</v>
      </c>
      <c r="Q464" s="202">
        <v>1.0311999999999999</v>
      </c>
      <c r="R464" s="202">
        <f>Q464*H464</f>
        <v>15.370035999999997</v>
      </c>
      <c r="S464" s="202">
        <v>0</v>
      </c>
      <c r="T464" s="203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04" t="s">
        <v>148</v>
      </c>
      <c r="AT464" s="204" t="s">
        <v>143</v>
      </c>
      <c r="AU464" s="204" t="s">
        <v>90</v>
      </c>
      <c r="AY464" s="19" t="s">
        <v>140</v>
      </c>
      <c r="BE464" s="135">
        <f>IF(N464="základní",J464,0)</f>
        <v>0</v>
      </c>
      <c r="BF464" s="135">
        <f>IF(N464="snížená",J464,0)</f>
        <v>0</v>
      </c>
      <c r="BG464" s="135">
        <f>IF(N464="zákl. přenesená",J464,0)</f>
        <v>0</v>
      </c>
      <c r="BH464" s="135">
        <f>IF(N464="sníž. přenesená",J464,0)</f>
        <v>0</v>
      </c>
      <c r="BI464" s="135">
        <f>IF(N464="nulová",J464,0)</f>
        <v>0</v>
      </c>
      <c r="BJ464" s="19" t="s">
        <v>88</v>
      </c>
      <c r="BK464" s="135">
        <f>ROUND(I464*H464,2)</f>
        <v>0</v>
      </c>
      <c r="BL464" s="19" t="s">
        <v>148</v>
      </c>
      <c r="BM464" s="204" t="s">
        <v>585</v>
      </c>
    </row>
    <row r="465" s="2" customFormat="1">
      <c r="A465" s="40"/>
      <c r="B465" s="41"/>
      <c r="C465" s="40"/>
      <c r="D465" s="205" t="s">
        <v>150</v>
      </c>
      <c r="E465" s="40"/>
      <c r="F465" s="206" t="s">
        <v>586</v>
      </c>
      <c r="G465" s="40"/>
      <c r="H465" s="40"/>
      <c r="I465" s="207"/>
      <c r="J465" s="40"/>
      <c r="K465" s="40"/>
      <c r="L465" s="41"/>
      <c r="M465" s="208"/>
      <c r="N465" s="209"/>
      <c r="O465" s="79"/>
      <c r="P465" s="79"/>
      <c r="Q465" s="79"/>
      <c r="R465" s="79"/>
      <c r="S465" s="79"/>
      <c r="T465" s="80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150</v>
      </c>
      <c r="AU465" s="19" t="s">
        <v>90</v>
      </c>
    </row>
    <row r="466" s="13" customFormat="1">
      <c r="A466" s="13"/>
      <c r="B466" s="210"/>
      <c r="C466" s="13"/>
      <c r="D466" s="205" t="s">
        <v>152</v>
      </c>
      <c r="E466" s="211" t="s">
        <v>1</v>
      </c>
      <c r="F466" s="212" t="s">
        <v>587</v>
      </c>
      <c r="G466" s="13"/>
      <c r="H466" s="211" t="s">
        <v>1</v>
      </c>
      <c r="I466" s="213"/>
      <c r="J466" s="13"/>
      <c r="K466" s="13"/>
      <c r="L466" s="210"/>
      <c r="M466" s="214"/>
      <c r="N466" s="215"/>
      <c r="O466" s="215"/>
      <c r="P466" s="215"/>
      <c r="Q466" s="215"/>
      <c r="R466" s="215"/>
      <c r="S466" s="215"/>
      <c r="T466" s="21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11" t="s">
        <v>152</v>
      </c>
      <c r="AU466" s="211" t="s">
        <v>90</v>
      </c>
      <c r="AV466" s="13" t="s">
        <v>88</v>
      </c>
      <c r="AW466" s="13" t="s">
        <v>36</v>
      </c>
      <c r="AX466" s="13" t="s">
        <v>81</v>
      </c>
      <c r="AY466" s="211" t="s">
        <v>140</v>
      </c>
    </row>
    <row r="467" s="14" customFormat="1">
      <c r="A467" s="14"/>
      <c r="B467" s="217"/>
      <c r="C467" s="14"/>
      <c r="D467" s="205" t="s">
        <v>152</v>
      </c>
      <c r="E467" s="218" t="s">
        <v>1</v>
      </c>
      <c r="F467" s="219" t="s">
        <v>347</v>
      </c>
      <c r="G467" s="14"/>
      <c r="H467" s="220">
        <v>8.7949999999999999</v>
      </c>
      <c r="I467" s="221"/>
      <c r="J467" s="14"/>
      <c r="K467" s="14"/>
      <c r="L467" s="217"/>
      <c r="M467" s="222"/>
      <c r="N467" s="223"/>
      <c r="O467" s="223"/>
      <c r="P467" s="223"/>
      <c r="Q467" s="223"/>
      <c r="R467" s="223"/>
      <c r="S467" s="223"/>
      <c r="T467" s="22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18" t="s">
        <v>152</v>
      </c>
      <c r="AU467" s="218" t="s">
        <v>90</v>
      </c>
      <c r="AV467" s="14" t="s">
        <v>90</v>
      </c>
      <c r="AW467" s="14" t="s">
        <v>36</v>
      </c>
      <c r="AX467" s="14" t="s">
        <v>81</v>
      </c>
      <c r="AY467" s="218" t="s">
        <v>140</v>
      </c>
    </row>
    <row r="468" s="13" customFormat="1">
      <c r="A468" s="13"/>
      <c r="B468" s="210"/>
      <c r="C468" s="13"/>
      <c r="D468" s="205" t="s">
        <v>152</v>
      </c>
      <c r="E468" s="211" t="s">
        <v>1</v>
      </c>
      <c r="F468" s="212" t="s">
        <v>588</v>
      </c>
      <c r="G468" s="13"/>
      <c r="H468" s="211" t="s">
        <v>1</v>
      </c>
      <c r="I468" s="213"/>
      <c r="J468" s="13"/>
      <c r="K468" s="13"/>
      <c r="L468" s="210"/>
      <c r="M468" s="214"/>
      <c r="N468" s="215"/>
      <c r="O468" s="215"/>
      <c r="P468" s="215"/>
      <c r="Q468" s="215"/>
      <c r="R468" s="215"/>
      <c r="S468" s="215"/>
      <c r="T468" s="216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11" t="s">
        <v>152</v>
      </c>
      <c r="AU468" s="211" t="s">
        <v>90</v>
      </c>
      <c r="AV468" s="13" t="s">
        <v>88</v>
      </c>
      <c r="AW468" s="13" t="s">
        <v>36</v>
      </c>
      <c r="AX468" s="13" t="s">
        <v>81</v>
      </c>
      <c r="AY468" s="211" t="s">
        <v>140</v>
      </c>
    </row>
    <row r="469" s="14" customFormat="1">
      <c r="A469" s="14"/>
      <c r="B469" s="217"/>
      <c r="C469" s="14"/>
      <c r="D469" s="205" t="s">
        <v>152</v>
      </c>
      <c r="E469" s="218" t="s">
        <v>1</v>
      </c>
      <c r="F469" s="219" t="s">
        <v>348</v>
      </c>
      <c r="G469" s="14"/>
      <c r="H469" s="220">
        <v>6.1100000000000003</v>
      </c>
      <c r="I469" s="221"/>
      <c r="J469" s="14"/>
      <c r="K469" s="14"/>
      <c r="L469" s="217"/>
      <c r="M469" s="222"/>
      <c r="N469" s="223"/>
      <c r="O469" s="223"/>
      <c r="P469" s="223"/>
      <c r="Q469" s="223"/>
      <c r="R469" s="223"/>
      <c r="S469" s="223"/>
      <c r="T469" s="22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18" t="s">
        <v>152</v>
      </c>
      <c r="AU469" s="218" t="s">
        <v>90</v>
      </c>
      <c r="AV469" s="14" t="s">
        <v>90</v>
      </c>
      <c r="AW469" s="14" t="s">
        <v>36</v>
      </c>
      <c r="AX469" s="14" t="s">
        <v>81</v>
      </c>
      <c r="AY469" s="218" t="s">
        <v>140</v>
      </c>
    </row>
    <row r="470" s="15" customFormat="1">
      <c r="A470" s="15"/>
      <c r="B470" s="226"/>
      <c r="C470" s="15"/>
      <c r="D470" s="205" t="s">
        <v>152</v>
      </c>
      <c r="E470" s="227" t="s">
        <v>1</v>
      </c>
      <c r="F470" s="228" t="s">
        <v>201</v>
      </c>
      <c r="G470" s="15"/>
      <c r="H470" s="229">
        <v>14.904999999999999</v>
      </c>
      <c r="I470" s="230"/>
      <c r="J470" s="15"/>
      <c r="K470" s="15"/>
      <c r="L470" s="226"/>
      <c r="M470" s="231"/>
      <c r="N470" s="232"/>
      <c r="O470" s="232"/>
      <c r="P470" s="232"/>
      <c r="Q470" s="232"/>
      <c r="R470" s="232"/>
      <c r="S470" s="232"/>
      <c r="T470" s="233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27" t="s">
        <v>152</v>
      </c>
      <c r="AU470" s="227" t="s">
        <v>90</v>
      </c>
      <c r="AV470" s="15" t="s">
        <v>148</v>
      </c>
      <c r="AW470" s="15" t="s">
        <v>36</v>
      </c>
      <c r="AX470" s="15" t="s">
        <v>88</v>
      </c>
      <c r="AY470" s="227" t="s">
        <v>140</v>
      </c>
    </row>
    <row r="471" s="12" customFormat="1" ht="22.8" customHeight="1">
      <c r="A471" s="12"/>
      <c r="B471" s="179"/>
      <c r="C471" s="12"/>
      <c r="D471" s="180" t="s">
        <v>80</v>
      </c>
      <c r="E471" s="190" t="s">
        <v>141</v>
      </c>
      <c r="F471" s="190" t="s">
        <v>589</v>
      </c>
      <c r="G471" s="12"/>
      <c r="H471" s="12"/>
      <c r="I471" s="182"/>
      <c r="J471" s="191">
        <f>BK471</f>
        <v>0</v>
      </c>
      <c r="K471" s="12"/>
      <c r="L471" s="179"/>
      <c r="M471" s="184"/>
      <c r="N471" s="185"/>
      <c r="O471" s="185"/>
      <c r="P471" s="186">
        <f>SUM(P472:P482)</f>
        <v>0</v>
      </c>
      <c r="Q471" s="185"/>
      <c r="R471" s="186">
        <f>SUM(R472:R482)</f>
        <v>33.576000000000001</v>
      </c>
      <c r="S471" s="185"/>
      <c r="T471" s="187">
        <f>SUM(T472:T482)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180" t="s">
        <v>88</v>
      </c>
      <c r="AT471" s="188" t="s">
        <v>80</v>
      </c>
      <c r="AU471" s="188" t="s">
        <v>88</v>
      </c>
      <c r="AY471" s="180" t="s">
        <v>140</v>
      </c>
      <c r="BK471" s="189">
        <f>SUM(BK472:BK482)</f>
        <v>0</v>
      </c>
    </row>
    <row r="472" s="2" customFormat="1" ht="16.5" customHeight="1">
      <c r="A472" s="40"/>
      <c r="B472" s="192"/>
      <c r="C472" s="193" t="s">
        <v>590</v>
      </c>
      <c r="D472" s="193" t="s">
        <v>143</v>
      </c>
      <c r="E472" s="194" t="s">
        <v>591</v>
      </c>
      <c r="F472" s="195" t="s">
        <v>592</v>
      </c>
      <c r="G472" s="196" t="s">
        <v>244</v>
      </c>
      <c r="H472" s="197">
        <v>75</v>
      </c>
      <c r="I472" s="198"/>
      <c r="J472" s="199">
        <f>ROUND(I472*H472,2)</f>
        <v>0</v>
      </c>
      <c r="K472" s="195" t="s">
        <v>245</v>
      </c>
      <c r="L472" s="41"/>
      <c r="M472" s="200" t="s">
        <v>1</v>
      </c>
      <c r="N472" s="201" t="s">
        <v>46</v>
      </c>
      <c r="O472" s="79"/>
      <c r="P472" s="202">
        <f>O472*H472</f>
        <v>0</v>
      </c>
      <c r="Q472" s="202">
        <v>0</v>
      </c>
      <c r="R472" s="202">
        <f>Q472*H472</f>
        <v>0</v>
      </c>
      <c r="S472" s="202">
        <v>0</v>
      </c>
      <c r="T472" s="203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04" t="s">
        <v>148</v>
      </c>
      <c r="AT472" s="204" t="s">
        <v>143</v>
      </c>
      <c r="AU472" s="204" t="s">
        <v>90</v>
      </c>
      <c r="AY472" s="19" t="s">
        <v>140</v>
      </c>
      <c r="BE472" s="135">
        <f>IF(N472="základní",J472,0)</f>
        <v>0</v>
      </c>
      <c r="BF472" s="135">
        <f>IF(N472="snížená",J472,0)</f>
        <v>0</v>
      </c>
      <c r="BG472" s="135">
        <f>IF(N472="zákl. přenesená",J472,0)</f>
        <v>0</v>
      </c>
      <c r="BH472" s="135">
        <f>IF(N472="sníž. přenesená",J472,0)</f>
        <v>0</v>
      </c>
      <c r="BI472" s="135">
        <f>IF(N472="nulová",J472,0)</f>
        <v>0</v>
      </c>
      <c r="BJ472" s="19" t="s">
        <v>88</v>
      </c>
      <c r="BK472" s="135">
        <f>ROUND(I472*H472,2)</f>
        <v>0</v>
      </c>
      <c r="BL472" s="19" t="s">
        <v>148</v>
      </c>
      <c r="BM472" s="204" t="s">
        <v>593</v>
      </c>
    </row>
    <row r="473" s="2" customFormat="1">
      <c r="A473" s="40"/>
      <c r="B473" s="41"/>
      <c r="C473" s="40"/>
      <c r="D473" s="205" t="s">
        <v>150</v>
      </c>
      <c r="E473" s="40"/>
      <c r="F473" s="206" t="s">
        <v>594</v>
      </c>
      <c r="G473" s="40"/>
      <c r="H473" s="40"/>
      <c r="I473" s="207"/>
      <c r="J473" s="40"/>
      <c r="K473" s="40"/>
      <c r="L473" s="41"/>
      <c r="M473" s="208"/>
      <c r="N473" s="209"/>
      <c r="O473" s="79"/>
      <c r="P473" s="79"/>
      <c r="Q473" s="79"/>
      <c r="R473" s="79"/>
      <c r="S473" s="79"/>
      <c r="T473" s="80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150</v>
      </c>
      <c r="AU473" s="19" t="s">
        <v>90</v>
      </c>
    </row>
    <row r="474" s="13" customFormat="1">
      <c r="A474" s="13"/>
      <c r="B474" s="210"/>
      <c r="C474" s="13"/>
      <c r="D474" s="205" t="s">
        <v>152</v>
      </c>
      <c r="E474" s="211" t="s">
        <v>1</v>
      </c>
      <c r="F474" s="212" t="s">
        <v>256</v>
      </c>
      <c r="G474" s="13"/>
      <c r="H474" s="211" t="s">
        <v>1</v>
      </c>
      <c r="I474" s="213"/>
      <c r="J474" s="13"/>
      <c r="K474" s="13"/>
      <c r="L474" s="210"/>
      <c r="M474" s="214"/>
      <c r="N474" s="215"/>
      <c r="O474" s="215"/>
      <c r="P474" s="215"/>
      <c r="Q474" s="215"/>
      <c r="R474" s="215"/>
      <c r="S474" s="215"/>
      <c r="T474" s="216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11" t="s">
        <v>152</v>
      </c>
      <c r="AU474" s="211" t="s">
        <v>90</v>
      </c>
      <c r="AV474" s="13" t="s">
        <v>88</v>
      </c>
      <c r="AW474" s="13" t="s">
        <v>36</v>
      </c>
      <c r="AX474" s="13" t="s">
        <v>81</v>
      </c>
      <c r="AY474" s="211" t="s">
        <v>140</v>
      </c>
    </row>
    <row r="475" s="14" customFormat="1">
      <c r="A475" s="14"/>
      <c r="B475" s="217"/>
      <c r="C475" s="14"/>
      <c r="D475" s="205" t="s">
        <v>152</v>
      </c>
      <c r="E475" s="218" t="s">
        <v>1</v>
      </c>
      <c r="F475" s="219" t="s">
        <v>257</v>
      </c>
      <c r="G475" s="14"/>
      <c r="H475" s="220">
        <v>75</v>
      </c>
      <c r="I475" s="221"/>
      <c r="J475" s="14"/>
      <c r="K475" s="14"/>
      <c r="L475" s="217"/>
      <c r="M475" s="222"/>
      <c r="N475" s="223"/>
      <c r="O475" s="223"/>
      <c r="P475" s="223"/>
      <c r="Q475" s="223"/>
      <c r="R475" s="223"/>
      <c r="S475" s="223"/>
      <c r="T475" s="22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18" t="s">
        <v>152</v>
      </c>
      <c r="AU475" s="218" t="s">
        <v>90</v>
      </c>
      <c r="AV475" s="14" t="s">
        <v>90</v>
      </c>
      <c r="AW475" s="14" t="s">
        <v>36</v>
      </c>
      <c r="AX475" s="14" t="s">
        <v>88</v>
      </c>
      <c r="AY475" s="218" t="s">
        <v>140</v>
      </c>
    </row>
    <row r="476" s="2" customFormat="1" ht="16.5" customHeight="1">
      <c r="A476" s="40"/>
      <c r="B476" s="192"/>
      <c r="C476" s="193" t="s">
        <v>595</v>
      </c>
      <c r="D476" s="193" t="s">
        <v>143</v>
      </c>
      <c r="E476" s="194" t="s">
        <v>596</v>
      </c>
      <c r="F476" s="195" t="s">
        <v>597</v>
      </c>
      <c r="G476" s="196" t="s">
        <v>244</v>
      </c>
      <c r="H476" s="197">
        <v>75</v>
      </c>
      <c r="I476" s="198"/>
      <c r="J476" s="199">
        <f>ROUND(I476*H476,2)</f>
        <v>0</v>
      </c>
      <c r="K476" s="195" t="s">
        <v>245</v>
      </c>
      <c r="L476" s="41"/>
      <c r="M476" s="200" t="s">
        <v>1</v>
      </c>
      <c r="N476" s="201" t="s">
        <v>46</v>
      </c>
      <c r="O476" s="79"/>
      <c r="P476" s="202">
        <f>O476*H476</f>
        <v>0</v>
      </c>
      <c r="Q476" s="202">
        <v>0.083500000000000005</v>
      </c>
      <c r="R476" s="202">
        <f>Q476*H476</f>
        <v>6.2625000000000002</v>
      </c>
      <c r="S476" s="202">
        <v>0</v>
      </c>
      <c r="T476" s="203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04" t="s">
        <v>148</v>
      </c>
      <c r="AT476" s="204" t="s">
        <v>143</v>
      </c>
      <c r="AU476" s="204" t="s">
        <v>90</v>
      </c>
      <c r="AY476" s="19" t="s">
        <v>140</v>
      </c>
      <c r="BE476" s="135">
        <f>IF(N476="základní",J476,0)</f>
        <v>0</v>
      </c>
      <c r="BF476" s="135">
        <f>IF(N476="snížená",J476,0)</f>
        <v>0</v>
      </c>
      <c r="BG476" s="135">
        <f>IF(N476="zákl. přenesená",J476,0)</f>
        <v>0</v>
      </c>
      <c r="BH476" s="135">
        <f>IF(N476="sníž. přenesená",J476,0)</f>
        <v>0</v>
      </c>
      <c r="BI476" s="135">
        <f>IF(N476="nulová",J476,0)</f>
        <v>0</v>
      </c>
      <c r="BJ476" s="19" t="s">
        <v>88</v>
      </c>
      <c r="BK476" s="135">
        <f>ROUND(I476*H476,2)</f>
        <v>0</v>
      </c>
      <c r="BL476" s="19" t="s">
        <v>148</v>
      </c>
      <c r="BM476" s="204" t="s">
        <v>598</v>
      </c>
    </row>
    <row r="477" s="2" customFormat="1">
      <c r="A477" s="40"/>
      <c r="B477" s="41"/>
      <c r="C477" s="40"/>
      <c r="D477" s="205" t="s">
        <v>150</v>
      </c>
      <c r="E477" s="40"/>
      <c r="F477" s="206" t="s">
        <v>599</v>
      </c>
      <c r="G477" s="40"/>
      <c r="H477" s="40"/>
      <c r="I477" s="207"/>
      <c r="J477" s="40"/>
      <c r="K477" s="40"/>
      <c r="L477" s="41"/>
      <c r="M477" s="208"/>
      <c r="N477" s="209"/>
      <c r="O477" s="79"/>
      <c r="P477" s="79"/>
      <c r="Q477" s="79"/>
      <c r="R477" s="79"/>
      <c r="S477" s="79"/>
      <c r="T477" s="80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150</v>
      </c>
      <c r="AU477" s="19" t="s">
        <v>90</v>
      </c>
    </row>
    <row r="478" s="13" customFormat="1">
      <c r="A478" s="13"/>
      <c r="B478" s="210"/>
      <c r="C478" s="13"/>
      <c r="D478" s="205" t="s">
        <v>152</v>
      </c>
      <c r="E478" s="211" t="s">
        <v>1</v>
      </c>
      <c r="F478" s="212" t="s">
        <v>256</v>
      </c>
      <c r="G478" s="13"/>
      <c r="H478" s="211" t="s">
        <v>1</v>
      </c>
      <c r="I478" s="213"/>
      <c r="J478" s="13"/>
      <c r="K478" s="13"/>
      <c r="L478" s="210"/>
      <c r="M478" s="214"/>
      <c r="N478" s="215"/>
      <c r="O478" s="215"/>
      <c r="P478" s="215"/>
      <c r="Q478" s="215"/>
      <c r="R478" s="215"/>
      <c r="S478" s="215"/>
      <c r="T478" s="21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11" t="s">
        <v>152</v>
      </c>
      <c r="AU478" s="211" t="s">
        <v>90</v>
      </c>
      <c r="AV478" s="13" t="s">
        <v>88</v>
      </c>
      <c r="AW478" s="13" t="s">
        <v>36</v>
      </c>
      <c r="AX478" s="13" t="s">
        <v>81</v>
      </c>
      <c r="AY478" s="211" t="s">
        <v>140</v>
      </c>
    </row>
    <row r="479" s="14" customFormat="1">
      <c r="A479" s="14"/>
      <c r="B479" s="217"/>
      <c r="C479" s="14"/>
      <c r="D479" s="205" t="s">
        <v>152</v>
      </c>
      <c r="E479" s="218" t="s">
        <v>1</v>
      </c>
      <c r="F479" s="219" t="s">
        <v>257</v>
      </c>
      <c r="G479" s="14"/>
      <c r="H479" s="220">
        <v>75</v>
      </c>
      <c r="I479" s="221"/>
      <c r="J479" s="14"/>
      <c r="K479" s="14"/>
      <c r="L479" s="217"/>
      <c r="M479" s="222"/>
      <c r="N479" s="223"/>
      <c r="O479" s="223"/>
      <c r="P479" s="223"/>
      <c r="Q479" s="223"/>
      <c r="R479" s="223"/>
      <c r="S479" s="223"/>
      <c r="T479" s="22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18" t="s">
        <v>152</v>
      </c>
      <c r="AU479" s="218" t="s">
        <v>90</v>
      </c>
      <c r="AV479" s="14" t="s">
        <v>90</v>
      </c>
      <c r="AW479" s="14" t="s">
        <v>36</v>
      </c>
      <c r="AX479" s="14" t="s">
        <v>88</v>
      </c>
      <c r="AY479" s="218" t="s">
        <v>140</v>
      </c>
    </row>
    <row r="480" s="2" customFormat="1" ht="16.5" customHeight="1">
      <c r="A480" s="40"/>
      <c r="B480" s="192"/>
      <c r="C480" s="245" t="s">
        <v>600</v>
      </c>
      <c r="D480" s="245" t="s">
        <v>378</v>
      </c>
      <c r="E480" s="246" t="s">
        <v>601</v>
      </c>
      <c r="F480" s="247" t="s">
        <v>602</v>
      </c>
      <c r="G480" s="248" t="s">
        <v>217</v>
      </c>
      <c r="H480" s="249">
        <v>20.850000000000001</v>
      </c>
      <c r="I480" s="250"/>
      <c r="J480" s="251">
        <f>ROUND(I480*H480,2)</f>
        <v>0</v>
      </c>
      <c r="K480" s="247" t="s">
        <v>245</v>
      </c>
      <c r="L480" s="252"/>
      <c r="M480" s="253" t="s">
        <v>1</v>
      </c>
      <c r="N480" s="254" t="s">
        <v>46</v>
      </c>
      <c r="O480" s="79"/>
      <c r="P480" s="202">
        <f>O480*H480</f>
        <v>0</v>
      </c>
      <c r="Q480" s="202">
        <v>1.3100000000000001</v>
      </c>
      <c r="R480" s="202">
        <f>Q480*H480</f>
        <v>27.313500000000001</v>
      </c>
      <c r="S480" s="202">
        <v>0</v>
      </c>
      <c r="T480" s="203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04" t="s">
        <v>155</v>
      </c>
      <c r="AT480" s="204" t="s">
        <v>378</v>
      </c>
      <c r="AU480" s="204" t="s">
        <v>90</v>
      </c>
      <c r="AY480" s="19" t="s">
        <v>140</v>
      </c>
      <c r="BE480" s="135">
        <f>IF(N480="základní",J480,0)</f>
        <v>0</v>
      </c>
      <c r="BF480" s="135">
        <f>IF(N480="snížená",J480,0)</f>
        <v>0</v>
      </c>
      <c r="BG480" s="135">
        <f>IF(N480="zákl. přenesená",J480,0)</f>
        <v>0</v>
      </c>
      <c r="BH480" s="135">
        <f>IF(N480="sníž. přenesená",J480,0)</f>
        <v>0</v>
      </c>
      <c r="BI480" s="135">
        <f>IF(N480="nulová",J480,0)</f>
        <v>0</v>
      </c>
      <c r="BJ480" s="19" t="s">
        <v>88</v>
      </c>
      <c r="BK480" s="135">
        <f>ROUND(I480*H480,2)</f>
        <v>0</v>
      </c>
      <c r="BL480" s="19" t="s">
        <v>148</v>
      </c>
      <c r="BM480" s="204" t="s">
        <v>603</v>
      </c>
    </row>
    <row r="481" s="2" customFormat="1">
      <c r="A481" s="40"/>
      <c r="B481" s="41"/>
      <c r="C481" s="40"/>
      <c r="D481" s="205" t="s">
        <v>150</v>
      </c>
      <c r="E481" s="40"/>
      <c r="F481" s="206" t="s">
        <v>602</v>
      </c>
      <c r="G481" s="40"/>
      <c r="H481" s="40"/>
      <c r="I481" s="207"/>
      <c r="J481" s="40"/>
      <c r="K481" s="40"/>
      <c r="L481" s="41"/>
      <c r="M481" s="208"/>
      <c r="N481" s="209"/>
      <c r="O481" s="79"/>
      <c r="P481" s="79"/>
      <c r="Q481" s="79"/>
      <c r="R481" s="79"/>
      <c r="S481" s="79"/>
      <c r="T481" s="80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150</v>
      </c>
      <c r="AU481" s="19" t="s">
        <v>90</v>
      </c>
    </row>
    <row r="482" s="14" customFormat="1">
      <c r="A482" s="14"/>
      <c r="B482" s="217"/>
      <c r="C482" s="14"/>
      <c r="D482" s="205" t="s">
        <v>152</v>
      </c>
      <c r="E482" s="14"/>
      <c r="F482" s="219" t="s">
        <v>604</v>
      </c>
      <c r="G482" s="14"/>
      <c r="H482" s="220">
        <v>20.850000000000001</v>
      </c>
      <c r="I482" s="221"/>
      <c r="J482" s="14"/>
      <c r="K482" s="14"/>
      <c r="L482" s="217"/>
      <c r="M482" s="222"/>
      <c r="N482" s="223"/>
      <c r="O482" s="223"/>
      <c r="P482" s="223"/>
      <c r="Q482" s="223"/>
      <c r="R482" s="223"/>
      <c r="S482" s="223"/>
      <c r="T482" s="22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18" t="s">
        <v>152</v>
      </c>
      <c r="AU482" s="218" t="s">
        <v>90</v>
      </c>
      <c r="AV482" s="14" t="s">
        <v>90</v>
      </c>
      <c r="AW482" s="14" t="s">
        <v>3</v>
      </c>
      <c r="AX482" s="14" t="s">
        <v>88</v>
      </c>
      <c r="AY482" s="218" t="s">
        <v>140</v>
      </c>
    </row>
    <row r="483" s="12" customFormat="1" ht="22.8" customHeight="1">
      <c r="A483" s="12"/>
      <c r="B483" s="179"/>
      <c r="C483" s="12"/>
      <c r="D483" s="180" t="s">
        <v>80</v>
      </c>
      <c r="E483" s="190" t="s">
        <v>276</v>
      </c>
      <c r="F483" s="190" t="s">
        <v>605</v>
      </c>
      <c r="G483" s="12"/>
      <c r="H483" s="12"/>
      <c r="I483" s="182"/>
      <c r="J483" s="191">
        <f>BK483</f>
        <v>0</v>
      </c>
      <c r="K483" s="12"/>
      <c r="L483" s="179"/>
      <c r="M483" s="184"/>
      <c r="N483" s="185"/>
      <c r="O483" s="185"/>
      <c r="P483" s="186">
        <f>SUM(P484:P495)</f>
        <v>0</v>
      </c>
      <c r="Q483" s="185"/>
      <c r="R483" s="186">
        <f>SUM(R484:R495)</f>
        <v>0.017776980000000001</v>
      </c>
      <c r="S483" s="185"/>
      <c r="T483" s="187">
        <f>SUM(T484:T495)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180" t="s">
        <v>88</v>
      </c>
      <c r="AT483" s="188" t="s">
        <v>80</v>
      </c>
      <c r="AU483" s="188" t="s">
        <v>88</v>
      </c>
      <c r="AY483" s="180" t="s">
        <v>140</v>
      </c>
      <c r="BK483" s="189">
        <f>SUM(BK484:BK495)</f>
        <v>0</v>
      </c>
    </row>
    <row r="484" s="2" customFormat="1" ht="16.5" customHeight="1">
      <c r="A484" s="40"/>
      <c r="B484" s="192"/>
      <c r="C484" s="193" t="s">
        <v>606</v>
      </c>
      <c r="D484" s="193" t="s">
        <v>143</v>
      </c>
      <c r="E484" s="194" t="s">
        <v>607</v>
      </c>
      <c r="F484" s="195" t="s">
        <v>608</v>
      </c>
      <c r="G484" s="196" t="s">
        <v>173</v>
      </c>
      <c r="H484" s="197">
        <v>25.038</v>
      </c>
      <c r="I484" s="198"/>
      <c r="J484" s="199">
        <f>ROUND(I484*H484,2)</f>
        <v>0</v>
      </c>
      <c r="K484" s="195" t="s">
        <v>245</v>
      </c>
      <c r="L484" s="41"/>
      <c r="M484" s="200" t="s">
        <v>1</v>
      </c>
      <c r="N484" s="201" t="s">
        <v>46</v>
      </c>
      <c r="O484" s="79"/>
      <c r="P484" s="202">
        <f>O484*H484</f>
        <v>0</v>
      </c>
      <c r="Q484" s="202">
        <v>0.00071000000000000002</v>
      </c>
      <c r="R484" s="202">
        <f>Q484*H484</f>
        <v>0.017776980000000001</v>
      </c>
      <c r="S484" s="202">
        <v>0</v>
      </c>
      <c r="T484" s="203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04" t="s">
        <v>148</v>
      </c>
      <c r="AT484" s="204" t="s">
        <v>143</v>
      </c>
      <c r="AU484" s="204" t="s">
        <v>90</v>
      </c>
      <c r="AY484" s="19" t="s">
        <v>140</v>
      </c>
      <c r="BE484" s="135">
        <f>IF(N484="základní",J484,0)</f>
        <v>0</v>
      </c>
      <c r="BF484" s="135">
        <f>IF(N484="snížená",J484,0)</f>
        <v>0</v>
      </c>
      <c r="BG484" s="135">
        <f>IF(N484="zákl. přenesená",J484,0)</f>
        <v>0</v>
      </c>
      <c r="BH484" s="135">
        <f>IF(N484="sníž. přenesená",J484,0)</f>
        <v>0</v>
      </c>
      <c r="BI484" s="135">
        <f>IF(N484="nulová",J484,0)</f>
        <v>0</v>
      </c>
      <c r="BJ484" s="19" t="s">
        <v>88</v>
      </c>
      <c r="BK484" s="135">
        <f>ROUND(I484*H484,2)</f>
        <v>0</v>
      </c>
      <c r="BL484" s="19" t="s">
        <v>148</v>
      </c>
      <c r="BM484" s="204" t="s">
        <v>609</v>
      </c>
    </row>
    <row r="485" s="2" customFormat="1">
      <c r="A485" s="40"/>
      <c r="B485" s="41"/>
      <c r="C485" s="40"/>
      <c r="D485" s="205" t="s">
        <v>150</v>
      </c>
      <c r="E485" s="40"/>
      <c r="F485" s="206" t="s">
        <v>610</v>
      </c>
      <c r="G485" s="40"/>
      <c r="H485" s="40"/>
      <c r="I485" s="207"/>
      <c r="J485" s="40"/>
      <c r="K485" s="40"/>
      <c r="L485" s="41"/>
      <c r="M485" s="208"/>
      <c r="N485" s="209"/>
      <c r="O485" s="79"/>
      <c r="P485" s="79"/>
      <c r="Q485" s="79"/>
      <c r="R485" s="79"/>
      <c r="S485" s="79"/>
      <c r="T485" s="80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150</v>
      </c>
      <c r="AU485" s="19" t="s">
        <v>90</v>
      </c>
    </row>
    <row r="486" s="13" customFormat="1">
      <c r="A486" s="13"/>
      <c r="B486" s="210"/>
      <c r="C486" s="13"/>
      <c r="D486" s="205" t="s">
        <v>152</v>
      </c>
      <c r="E486" s="211" t="s">
        <v>1</v>
      </c>
      <c r="F486" s="212" t="s">
        <v>611</v>
      </c>
      <c r="G486" s="13"/>
      <c r="H486" s="211" t="s">
        <v>1</v>
      </c>
      <c r="I486" s="213"/>
      <c r="J486" s="13"/>
      <c r="K486" s="13"/>
      <c r="L486" s="210"/>
      <c r="M486" s="214"/>
      <c r="N486" s="215"/>
      <c r="O486" s="215"/>
      <c r="P486" s="215"/>
      <c r="Q486" s="215"/>
      <c r="R486" s="215"/>
      <c r="S486" s="215"/>
      <c r="T486" s="216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11" t="s">
        <v>152</v>
      </c>
      <c r="AU486" s="211" t="s">
        <v>90</v>
      </c>
      <c r="AV486" s="13" t="s">
        <v>88</v>
      </c>
      <c r="AW486" s="13" t="s">
        <v>36</v>
      </c>
      <c r="AX486" s="13" t="s">
        <v>81</v>
      </c>
      <c r="AY486" s="211" t="s">
        <v>140</v>
      </c>
    </row>
    <row r="487" s="14" customFormat="1">
      <c r="A487" s="14"/>
      <c r="B487" s="217"/>
      <c r="C487" s="14"/>
      <c r="D487" s="205" t="s">
        <v>152</v>
      </c>
      <c r="E487" s="218" t="s">
        <v>1</v>
      </c>
      <c r="F487" s="219" t="s">
        <v>612</v>
      </c>
      <c r="G487" s="14"/>
      <c r="H487" s="220">
        <v>7.6180000000000003</v>
      </c>
      <c r="I487" s="221"/>
      <c r="J487" s="14"/>
      <c r="K487" s="14"/>
      <c r="L487" s="217"/>
      <c r="M487" s="222"/>
      <c r="N487" s="223"/>
      <c r="O487" s="223"/>
      <c r="P487" s="223"/>
      <c r="Q487" s="223"/>
      <c r="R487" s="223"/>
      <c r="S487" s="223"/>
      <c r="T487" s="22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18" t="s">
        <v>152</v>
      </c>
      <c r="AU487" s="218" t="s">
        <v>90</v>
      </c>
      <c r="AV487" s="14" t="s">
        <v>90</v>
      </c>
      <c r="AW487" s="14" t="s">
        <v>36</v>
      </c>
      <c r="AX487" s="14" t="s">
        <v>81</v>
      </c>
      <c r="AY487" s="218" t="s">
        <v>140</v>
      </c>
    </row>
    <row r="488" s="13" customFormat="1">
      <c r="A488" s="13"/>
      <c r="B488" s="210"/>
      <c r="C488" s="13"/>
      <c r="D488" s="205" t="s">
        <v>152</v>
      </c>
      <c r="E488" s="211" t="s">
        <v>1</v>
      </c>
      <c r="F488" s="212" t="s">
        <v>613</v>
      </c>
      <c r="G488" s="13"/>
      <c r="H488" s="211" t="s">
        <v>1</v>
      </c>
      <c r="I488" s="213"/>
      <c r="J488" s="13"/>
      <c r="K488" s="13"/>
      <c r="L488" s="210"/>
      <c r="M488" s="214"/>
      <c r="N488" s="215"/>
      <c r="O488" s="215"/>
      <c r="P488" s="215"/>
      <c r="Q488" s="215"/>
      <c r="R488" s="215"/>
      <c r="S488" s="215"/>
      <c r="T488" s="21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11" t="s">
        <v>152</v>
      </c>
      <c r="AU488" s="211" t="s">
        <v>90</v>
      </c>
      <c r="AV488" s="13" t="s">
        <v>88</v>
      </c>
      <c r="AW488" s="13" t="s">
        <v>36</v>
      </c>
      <c r="AX488" s="13" t="s">
        <v>81</v>
      </c>
      <c r="AY488" s="211" t="s">
        <v>140</v>
      </c>
    </row>
    <row r="489" s="14" customFormat="1">
      <c r="A489" s="14"/>
      <c r="B489" s="217"/>
      <c r="C489" s="14"/>
      <c r="D489" s="205" t="s">
        <v>152</v>
      </c>
      <c r="E489" s="218" t="s">
        <v>1</v>
      </c>
      <c r="F489" s="219" t="s">
        <v>614</v>
      </c>
      <c r="G489" s="14"/>
      <c r="H489" s="220">
        <v>8</v>
      </c>
      <c r="I489" s="221"/>
      <c r="J489" s="14"/>
      <c r="K489" s="14"/>
      <c r="L489" s="217"/>
      <c r="M489" s="222"/>
      <c r="N489" s="223"/>
      <c r="O489" s="223"/>
      <c r="P489" s="223"/>
      <c r="Q489" s="223"/>
      <c r="R489" s="223"/>
      <c r="S489" s="223"/>
      <c r="T489" s="224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18" t="s">
        <v>152</v>
      </c>
      <c r="AU489" s="218" t="s">
        <v>90</v>
      </c>
      <c r="AV489" s="14" t="s">
        <v>90</v>
      </c>
      <c r="AW489" s="14" t="s">
        <v>36</v>
      </c>
      <c r="AX489" s="14" t="s">
        <v>81</v>
      </c>
      <c r="AY489" s="218" t="s">
        <v>140</v>
      </c>
    </row>
    <row r="490" s="13" customFormat="1">
      <c r="A490" s="13"/>
      <c r="B490" s="210"/>
      <c r="C490" s="13"/>
      <c r="D490" s="205" t="s">
        <v>152</v>
      </c>
      <c r="E490" s="211" t="s">
        <v>1</v>
      </c>
      <c r="F490" s="212" t="s">
        <v>615</v>
      </c>
      <c r="G490" s="13"/>
      <c r="H490" s="211" t="s">
        <v>1</v>
      </c>
      <c r="I490" s="213"/>
      <c r="J490" s="13"/>
      <c r="K490" s="13"/>
      <c r="L490" s="210"/>
      <c r="M490" s="214"/>
      <c r="N490" s="215"/>
      <c r="O490" s="215"/>
      <c r="P490" s="215"/>
      <c r="Q490" s="215"/>
      <c r="R490" s="215"/>
      <c r="S490" s="215"/>
      <c r="T490" s="216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11" t="s">
        <v>152</v>
      </c>
      <c r="AU490" s="211" t="s">
        <v>90</v>
      </c>
      <c r="AV490" s="13" t="s">
        <v>88</v>
      </c>
      <c r="AW490" s="13" t="s">
        <v>36</v>
      </c>
      <c r="AX490" s="13" t="s">
        <v>81</v>
      </c>
      <c r="AY490" s="211" t="s">
        <v>140</v>
      </c>
    </row>
    <row r="491" s="13" customFormat="1">
      <c r="A491" s="13"/>
      <c r="B491" s="210"/>
      <c r="C491" s="13"/>
      <c r="D491" s="205" t="s">
        <v>152</v>
      </c>
      <c r="E491" s="211" t="s">
        <v>1</v>
      </c>
      <c r="F491" s="212" t="s">
        <v>376</v>
      </c>
      <c r="G491" s="13"/>
      <c r="H491" s="211" t="s">
        <v>1</v>
      </c>
      <c r="I491" s="213"/>
      <c r="J491" s="13"/>
      <c r="K491" s="13"/>
      <c r="L491" s="210"/>
      <c r="M491" s="214"/>
      <c r="N491" s="215"/>
      <c r="O491" s="215"/>
      <c r="P491" s="215"/>
      <c r="Q491" s="215"/>
      <c r="R491" s="215"/>
      <c r="S491" s="215"/>
      <c r="T491" s="216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11" t="s">
        <v>152</v>
      </c>
      <c r="AU491" s="211" t="s">
        <v>90</v>
      </c>
      <c r="AV491" s="13" t="s">
        <v>88</v>
      </c>
      <c r="AW491" s="13" t="s">
        <v>36</v>
      </c>
      <c r="AX491" s="13" t="s">
        <v>81</v>
      </c>
      <c r="AY491" s="211" t="s">
        <v>140</v>
      </c>
    </row>
    <row r="492" s="14" customFormat="1">
      <c r="A492" s="14"/>
      <c r="B492" s="217"/>
      <c r="C492" s="14"/>
      <c r="D492" s="205" t="s">
        <v>152</v>
      </c>
      <c r="E492" s="218" t="s">
        <v>1</v>
      </c>
      <c r="F492" s="219" t="s">
        <v>616</v>
      </c>
      <c r="G492" s="14"/>
      <c r="H492" s="220">
        <v>4.7000000000000002</v>
      </c>
      <c r="I492" s="221"/>
      <c r="J492" s="14"/>
      <c r="K492" s="14"/>
      <c r="L492" s="217"/>
      <c r="M492" s="222"/>
      <c r="N492" s="223"/>
      <c r="O492" s="223"/>
      <c r="P492" s="223"/>
      <c r="Q492" s="223"/>
      <c r="R492" s="223"/>
      <c r="S492" s="223"/>
      <c r="T492" s="22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18" t="s">
        <v>152</v>
      </c>
      <c r="AU492" s="218" t="s">
        <v>90</v>
      </c>
      <c r="AV492" s="14" t="s">
        <v>90</v>
      </c>
      <c r="AW492" s="14" t="s">
        <v>36</v>
      </c>
      <c r="AX492" s="14" t="s">
        <v>81</v>
      </c>
      <c r="AY492" s="218" t="s">
        <v>140</v>
      </c>
    </row>
    <row r="493" s="13" customFormat="1">
      <c r="A493" s="13"/>
      <c r="B493" s="210"/>
      <c r="C493" s="13"/>
      <c r="D493" s="205" t="s">
        <v>152</v>
      </c>
      <c r="E493" s="211" t="s">
        <v>1</v>
      </c>
      <c r="F493" s="212" t="s">
        <v>377</v>
      </c>
      <c r="G493" s="13"/>
      <c r="H493" s="211" t="s">
        <v>1</v>
      </c>
      <c r="I493" s="213"/>
      <c r="J493" s="13"/>
      <c r="K493" s="13"/>
      <c r="L493" s="210"/>
      <c r="M493" s="214"/>
      <c r="N493" s="215"/>
      <c r="O493" s="215"/>
      <c r="P493" s="215"/>
      <c r="Q493" s="215"/>
      <c r="R493" s="215"/>
      <c r="S493" s="215"/>
      <c r="T493" s="216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11" t="s">
        <v>152</v>
      </c>
      <c r="AU493" s="211" t="s">
        <v>90</v>
      </c>
      <c r="AV493" s="13" t="s">
        <v>88</v>
      </c>
      <c r="AW493" s="13" t="s">
        <v>36</v>
      </c>
      <c r="AX493" s="13" t="s">
        <v>81</v>
      </c>
      <c r="AY493" s="211" t="s">
        <v>140</v>
      </c>
    </row>
    <row r="494" s="14" customFormat="1">
      <c r="A494" s="14"/>
      <c r="B494" s="217"/>
      <c r="C494" s="14"/>
      <c r="D494" s="205" t="s">
        <v>152</v>
      </c>
      <c r="E494" s="218" t="s">
        <v>1</v>
      </c>
      <c r="F494" s="219" t="s">
        <v>617</v>
      </c>
      <c r="G494" s="14"/>
      <c r="H494" s="220">
        <v>4.7199999999999998</v>
      </c>
      <c r="I494" s="221"/>
      <c r="J494" s="14"/>
      <c r="K494" s="14"/>
      <c r="L494" s="217"/>
      <c r="M494" s="222"/>
      <c r="N494" s="223"/>
      <c r="O494" s="223"/>
      <c r="P494" s="223"/>
      <c r="Q494" s="223"/>
      <c r="R494" s="223"/>
      <c r="S494" s="223"/>
      <c r="T494" s="22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18" t="s">
        <v>152</v>
      </c>
      <c r="AU494" s="218" t="s">
        <v>90</v>
      </c>
      <c r="AV494" s="14" t="s">
        <v>90</v>
      </c>
      <c r="AW494" s="14" t="s">
        <v>36</v>
      </c>
      <c r="AX494" s="14" t="s">
        <v>81</v>
      </c>
      <c r="AY494" s="218" t="s">
        <v>140</v>
      </c>
    </row>
    <row r="495" s="15" customFormat="1">
      <c r="A495" s="15"/>
      <c r="B495" s="226"/>
      <c r="C495" s="15"/>
      <c r="D495" s="205" t="s">
        <v>152</v>
      </c>
      <c r="E495" s="227" t="s">
        <v>1</v>
      </c>
      <c r="F495" s="228" t="s">
        <v>201</v>
      </c>
      <c r="G495" s="15"/>
      <c r="H495" s="229">
        <v>25.038</v>
      </c>
      <c r="I495" s="230"/>
      <c r="J495" s="15"/>
      <c r="K495" s="15"/>
      <c r="L495" s="226"/>
      <c r="M495" s="231"/>
      <c r="N495" s="232"/>
      <c r="O495" s="232"/>
      <c r="P495" s="232"/>
      <c r="Q495" s="232"/>
      <c r="R495" s="232"/>
      <c r="S495" s="232"/>
      <c r="T495" s="233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27" t="s">
        <v>152</v>
      </c>
      <c r="AU495" s="227" t="s">
        <v>90</v>
      </c>
      <c r="AV495" s="15" t="s">
        <v>148</v>
      </c>
      <c r="AW495" s="15" t="s">
        <v>36</v>
      </c>
      <c r="AX495" s="15" t="s">
        <v>88</v>
      </c>
      <c r="AY495" s="227" t="s">
        <v>140</v>
      </c>
    </row>
    <row r="496" s="12" customFormat="1" ht="22.8" customHeight="1">
      <c r="A496" s="12"/>
      <c r="B496" s="179"/>
      <c r="C496" s="12"/>
      <c r="D496" s="180" t="s">
        <v>80</v>
      </c>
      <c r="E496" s="190" t="s">
        <v>163</v>
      </c>
      <c r="F496" s="190" t="s">
        <v>618</v>
      </c>
      <c r="G496" s="12"/>
      <c r="H496" s="12"/>
      <c r="I496" s="182"/>
      <c r="J496" s="191">
        <f>BK496</f>
        <v>0</v>
      </c>
      <c r="K496" s="12"/>
      <c r="L496" s="179"/>
      <c r="M496" s="184"/>
      <c r="N496" s="185"/>
      <c r="O496" s="185"/>
      <c r="P496" s="186">
        <f>SUM(P497:P543)</f>
        <v>0</v>
      </c>
      <c r="Q496" s="185"/>
      <c r="R496" s="186">
        <f>SUM(R497:R543)</f>
        <v>1.05432916</v>
      </c>
      <c r="S496" s="185"/>
      <c r="T496" s="187">
        <f>SUM(T497:T543)</f>
        <v>46.926450000000003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180" t="s">
        <v>88</v>
      </c>
      <c r="AT496" s="188" t="s">
        <v>80</v>
      </c>
      <c r="AU496" s="188" t="s">
        <v>88</v>
      </c>
      <c r="AY496" s="180" t="s">
        <v>140</v>
      </c>
      <c r="BK496" s="189">
        <f>SUM(BK497:BK543)</f>
        <v>0</v>
      </c>
    </row>
    <row r="497" s="2" customFormat="1" ht="16.5" customHeight="1">
      <c r="A497" s="40"/>
      <c r="B497" s="192"/>
      <c r="C497" s="193" t="s">
        <v>619</v>
      </c>
      <c r="D497" s="193" t="s">
        <v>143</v>
      </c>
      <c r="E497" s="194" t="s">
        <v>620</v>
      </c>
      <c r="F497" s="195" t="s">
        <v>621</v>
      </c>
      <c r="G497" s="196" t="s">
        <v>173</v>
      </c>
      <c r="H497" s="197">
        <v>7.6180000000000003</v>
      </c>
      <c r="I497" s="198"/>
      <c r="J497" s="199">
        <f>ROUND(I497*H497,2)</f>
        <v>0</v>
      </c>
      <c r="K497" s="195" t="s">
        <v>245</v>
      </c>
      <c r="L497" s="41"/>
      <c r="M497" s="200" t="s">
        <v>1</v>
      </c>
      <c r="N497" s="201" t="s">
        <v>46</v>
      </c>
      <c r="O497" s="79"/>
      <c r="P497" s="202">
        <f>O497*H497</f>
        <v>0</v>
      </c>
      <c r="Q497" s="202">
        <v>0.00022000000000000001</v>
      </c>
      <c r="R497" s="202">
        <f>Q497*H497</f>
        <v>0.0016759600000000002</v>
      </c>
      <c r="S497" s="202">
        <v>0</v>
      </c>
      <c r="T497" s="203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04" t="s">
        <v>148</v>
      </c>
      <c r="AT497" s="204" t="s">
        <v>143</v>
      </c>
      <c r="AU497" s="204" t="s">
        <v>90</v>
      </c>
      <c r="AY497" s="19" t="s">
        <v>140</v>
      </c>
      <c r="BE497" s="135">
        <f>IF(N497="základní",J497,0)</f>
        <v>0</v>
      </c>
      <c r="BF497" s="135">
        <f>IF(N497="snížená",J497,0)</f>
        <v>0</v>
      </c>
      <c r="BG497" s="135">
        <f>IF(N497="zákl. přenesená",J497,0)</f>
        <v>0</v>
      </c>
      <c r="BH497" s="135">
        <f>IF(N497="sníž. přenesená",J497,0)</f>
        <v>0</v>
      </c>
      <c r="BI497" s="135">
        <f>IF(N497="nulová",J497,0)</f>
        <v>0</v>
      </c>
      <c r="BJ497" s="19" t="s">
        <v>88</v>
      </c>
      <c r="BK497" s="135">
        <f>ROUND(I497*H497,2)</f>
        <v>0</v>
      </c>
      <c r="BL497" s="19" t="s">
        <v>148</v>
      </c>
      <c r="BM497" s="204" t="s">
        <v>622</v>
      </c>
    </row>
    <row r="498" s="2" customFormat="1">
      <c r="A498" s="40"/>
      <c r="B498" s="41"/>
      <c r="C498" s="40"/>
      <c r="D498" s="205" t="s">
        <v>150</v>
      </c>
      <c r="E498" s="40"/>
      <c r="F498" s="206" t="s">
        <v>623</v>
      </c>
      <c r="G498" s="40"/>
      <c r="H498" s="40"/>
      <c r="I498" s="207"/>
      <c r="J498" s="40"/>
      <c r="K498" s="40"/>
      <c r="L498" s="41"/>
      <c r="M498" s="208"/>
      <c r="N498" s="209"/>
      <c r="O498" s="79"/>
      <c r="P498" s="79"/>
      <c r="Q498" s="79"/>
      <c r="R498" s="79"/>
      <c r="S498" s="79"/>
      <c r="T498" s="80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150</v>
      </c>
      <c r="AU498" s="19" t="s">
        <v>90</v>
      </c>
    </row>
    <row r="499" s="13" customFormat="1">
      <c r="A499" s="13"/>
      <c r="B499" s="210"/>
      <c r="C499" s="13"/>
      <c r="D499" s="205" t="s">
        <v>152</v>
      </c>
      <c r="E499" s="211" t="s">
        <v>1</v>
      </c>
      <c r="F499" s="212" t="s">
        <v>611</v>
      </c>
      <c r="G499" s="13"/>
      <c r="H499" s="211" t="s">
        <v>1</v>
      </c>
      <c r="I499" s="213"/>
      <c r="J499" s="13"/>
      <c r="K499" s="13"/>
      <c r="L499" s="210"/>
      <c r="M499" s="214"/>
      <c r="N499" s="215"/>
      <c r="O499" s="215"/>
      <c r="P499" s="215"/>
      <c r="Q499" s="215"/>
      <c r="R499" s="215"/>
      <c r="S499" s="215"/>
      <c r="T499" s="21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11" t="s">
        <v>152</v>
      </c>
      <c r="AU499" s="211" t="s">
        <v>90</v>
      </c>
      <c r="AV499" s="13" t="s">
        <v>88</v>
      </c>
      <c r="AW499" s="13" t="s">
        <v>36</v>
      </c>
      <c r="AX499" s="13" t="s">
        <v>81</v>
      </c>
      <c r="AY499" s="211" t="s">
        <v>140</v>
      </c>
    </row>
    <row r="500" s="14" customFormat="1">
      <c r="A500" s="14"/>
      <c r="B500" s="217"/>
      <c r="C500" s="14"/>
      <c r="D500" s="205" t="s">
        <v>152</v>
      </c>
      <c r="E500" s="218" t="s">
        <v>1</v>
      </c>
      <c r="F500" s="219" t="s">
        <v>612</v>
      </c>
      <c r="G500" s="14"/>
      <c r="H500" s="220">
        <v>7.6180000000000003</v>
      </c>
      <c r="I500" s="221"/>
      <c r="J500" s="14"/>
      <c r="K500" s="14"/>
      <c r="L500" s="217"/>
      <c r="M500" s="222"/>
      <c r="N500" s="223"/>
      <c r="O500" s="223"/>
      <c r="P500" s="223"/>
      <c r="Q500" s="223"/>
      <c r="R500" s="223"/>
      <c r="S500" s="223"/>
      <c r="T500" s="224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18" t="s">
        <v>152</v>
      </c>
      <c r="AU500" s="218" t="s">
        <v>90</v>
      </c>
      <c r="AV500" s="14" t="s">
        <v>90</v>
      </c>
      <c r="AW500" s="14" t="s">
        <v>36</v>
      </c>
      <c r="AX500" s="14" t="s">
        <v>88</v>
      </c>
      <c r="AY500" s="218" t="s">
        <v>140</v>
      </c>
    </row>
    <row r="501" s="2" customFormat="1" ht="16.5" customHeight="1">
      <c r="A501" s="40"/>
      <c r="B501" s="192"/>
      <c r="C501" s="193" t="s">
        <v>624</v>
      </c>
      <c r="D501" s="193" t="s">
        <v>143</v>
      </c>
      <c r="E501" s="194" t="s">
        <v>625</v>
      </c>
      <c r="F501" s="195" t="s">
        <v>626</v>
      </c>
      <c r="G501" s="196" t="s">
        <v>217</v>
      </c>
      <c r="H501" s="197">
        <v>1</v>
      </c>
      <c r="I501" s="198"/>
      <c r="J501" s="199">
        <f>ROUND(I501*H501,2)</f>
        <v>0</v>
      </c>
      <c r="K501" s="195" t="s">
        <v>245</v>
      </c>
      <c r="L501" s="41"/>
      <c r="M501" s="200" t="s">
        <v>1</v>
      </c>
      <c r="N501" s="201" t="s">
        <v>46</v>
      </c>
      <c r="O501" s="79"/>
      <c r="P501" s="202">
        <f>O501*H501</f>
        <v>0</v>
      </c>
      <c r="Q501" s="202">
        <v>0.0064900000000000001</v>
      </c>
      <c r="R501" s="202">
        <f>Q501*H501</f>
        <v>0.0064900000000000001</v>
      </c>
      <c r="S501" s="202">
        <v>0</v>
      </c>
      <c r="T501" s="203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04" t="s">
        <v>148</v>
      </c>
      <c r="AT501" s="204" t="s">
        <v>143</v>
      </c>
      <c r="AU501" s="204" t="s">
        <v>90</v>
      </c>
      <c r="AY501" s="19" t="s">
        <v>140</v>
      </c>
      <c r="BE501" s="135">
        <f>IF(N501="základní",J501,0)</f>
        <v>0</v>
      </c>
      <c r="BF501" s="135">
        <f>IF(N501="snížená",J501,0)</f>
        <v>0</v>
      </c>
      <c r="BG501" s="135">
        <f>IF(N501="zákl. přenesená",J501,0)</f>
        <v>0</v>
      </c>
      <c r="BH501" s="135">
        <f>IF(N501="sníž. přenesená",J501,0)</f>
        <v>0</v>
      </c>
      <c r="BI501" s="135">
        <f>IF(N501="nulová",J501,0)</f>
        <v>0</v>
      </c>
      <c r="BJ501" s="19" t="s">
        <v>88</v>
      </c>
      <c r="BK501" s="135">
        <f>ROUND(I501*H501,2)</f>
        <v>0</v>
      </c>
      <c r="BL501" s="19" t="s">
        <v>148</v>
      </c>
      <c r="BM501" s="204" t="s">
        <v>627</v>
      </c>
    </row>
    <row r="502" s="2" customFormat="1">
      <c r="A502" s="40"/>
      <c r="B502" s="41"/>
      <c r="C502" s="40"/>
      <c r="D502" s="205" t="s">
        <v>150</v>
      </c>
      <c r="E502" s="40"/>
      <c r="F502" s="206" t="s">
        <v>628</v>
      </c>
      <c r="G502" s="40"/>
      <c r="H502" s="40"/>
      <c r="I502" s="207"/>
      <c r="J502" s="40"/>
      <c r="K502" s="40"/>
      <c r="L502" s="41"/>
      <c r="M502" s="208"/>
      <c r="N502" s="209"/>
      <c r="O502" s="79"/>
      <c r="P502" s="79"/>
      <c r="Q502" s="79"/>
      <c r="R502" s="79"/>
      <c r="S502" s="79"/>
      <c r="T502" s="80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150</v>
      </c>
      <c r="AU502" s="19" t="s">
        <v>90</v>
      </c>
    </row>
    <row r="503" s="13" customFormat="1">
      <c r="A503" s="13"/>
      <c r="B503" s="210"/>
      <c r="C503" s="13"/>
      <c r="D503" s="205" t="s">
        <v>152</v>
      </c>
      <c r="E503" s="211" t="s">
        <v>1</v>
      </c>
      <c r="F503" s="212" t="s">
        <v>250</v>
      </c>
      <c r="G503" s="13"/>
      <c r="H503" s="211" t="s">
        <v>1</v>
      </c>
      <c r="I503" s="213"/>
      <c r="J503" s="13"/>
      <c r="K503" s="13"/>
      <c r="L503" s="210"/>
      <c r="M503" s="214"/>
      <c r="N503" s="215"/>
      <c r="O503" s="215"/>
      <c r="P503" s="215"/>
      <c r="Q503" s="215"/>
      <c r="R503" s="215"/>
      <c r="S503" s="215"/>
      <c r="T503" s="216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11" t="s">
        <v>152</v>
      </c>
      <c r="AU503" s="211" t="s">
        <v>90</v>
      </c>
      <c r="AV503" s="13" t="s">
        <v>88</v>
      </c>
      <c r="AW503" s="13" t="s">
        <v>36</v>
      </c>
      <c r="AX503" s="13" t="s">
        <v>81</v>
      </c>
      <c r="AY503" s="211" t="s">
        <v>140</v>
      </c>
    </row>
    <row r="504" s="14" customFormat="1">
      <c r="A504" s="14"/>
      <c r="B504" s="217"/>
      <c r="C504" s="14"/>
      <c r="D504" s="205" t="s">
        <v>152</v>
      </c>
      <c r="E504" s="218" t="s">
        <v>1</v>
      </c>
      <c r="F504" s="219" t="s">
        <v>88</v>
      </c>
      <c r="G504" s="14"/>
      <c r="H504" s="220">
        <v>1</v>
      </c>
      <c r="I504" s="221"/>
      <c r="J504" s="14"/>
      <c r="K504" s="14"/>
      <c r="L504" s="217"/>
      <c r="M504" s="222"/>
      <c r="N504" s="223"/>
      <c r="O504" s="223"/>
      <c r="P504" s="223"/>
      <c r="Q504" s="223"/>
      <c r="R504" s="223"/>
      <c r="S504" s="223"/>
      <c r="T504" s="22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18" t="s">
        <v>152</v>
      </c>
      <c r="AU504" s="218" t="s">
        <v>90</v>
      </c>
      <c r="AV504" s="14" t="s">
        <v>90</v>
      </c>
      <c r="AW504" s="14" t="s">
        <v>36</v>
      </c>
      <c r="AX504" s="14" t="s">
        <v>88</v>
      </c>
      <c r="AY504" s="218" t="s">
        <v>140</v>
      </c>
    </row>
    <row r="505" s="2" customFormat="1" ht="16.5" customHeight="1">
      <c r="A505" s="40"/>
      <c r="B505" s="192"/>
      <c r="C505" s="193" t="s">
        <v>629</v>
      </c>
      <c r="D505" s="193" t="s">
        <v>143</v>
      </c>
      <c r="E505" s="194" t="s">
        <v>630</v>
      </c>
      <c r="F505" s="195" t="s">
        <v>631</v>
      </c>
      <c r="G505" s="196" t="s">
        <v>173</v>
      </c>
      <c r="H505" s="197">
        <v>8</v>
      </c>
      <c r="I505" s="198"/>
      <c r="J505" s="199">
        <f>ROUND(I505*H505,2)</f>
        <v>0</v>
      </c>
      <c r="K505" s="195" t="s">
        <v>245</v>
      </c>
      <c r="L505" s="41"/>
      <c r="M505" s="200" t="s">
        <v>1</v>
      </c>
      <c r="N505" s="201" t="s">
        <v>46</v>
      </c>
      <c r="O505" s="79"/>
      <c r="P505" s="202">
        <f>O505*H505</f>
        <v>0</v>
      </c>
      <c r="Q505" s="202">
        <v>0.0082000000000000007</v>
      </c>
      <c r="R505" s="202">
        <f>Q505*H505</f>
        <v>0.065600000000000006</v>
      </c>
      <c r="S505" s="202">
        <v>0</v>
      </c>
      <c r="T505" s="203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04" t="s">
        <v>148</v>
      </c>
      <c r="AT505" s="204" t="s">
        <v>143</v>
      </c>
      <c r="AU505" s="204" t="s">
        <v>90</v>
      </c>
      <c r="AY505" s="19" t="s">
        <v>140</v>
      </c>
      <c r="BE505" s="135">
        <f>IF(N505="základní",J505,0)</f>
        <v>0</v>
      </c>
      <c r="BF505" s="135">
        <f>IF(N505="snížená",J505,0)</f>
        <v>0</v>
      </c>
      <c r="BG505" s="135">
        <f>IF(N505="zákl. přenesená",J505,0)</f>
        <v>0</v>
      </c>
      <c r="BH505" s="135">
        <f>IF(N505="sníž. přenesená",J505,0)</f>
        <v>0</v>
      </c>
      <c r="BI505" s="135">
        <f>IF(N505="nulová",J505,0)</f>
        <v>0</v>
      </c>
      <c r="BJ505" s="19" t="s">
        <v>88</v>
      </c>
      <c r="BK505" s="135">
        <f>ROUND(I505*H505,2)</f>
        <v>0</v>
      </c>
      <c r="BL505" s="19" t="s">
        <v>148</v>
      </c>
      <c r="BM505" s="204" t="s">
        <v>632</v>
      </c>
    </row>
    <row r="506" s="2" customFormat="1">
      <c r="A506" s="40"/>
      <c r="B506" s="41"/>
      <c r="C506" s="40"/>
      <c r="D506" s="205" t="s">
        <v>150</v>
      </c>
      <c r="E506" s="40"/>
      <c r="F506" s="206" t="s">
        <v>633</v>
      </c>
      <c r="G506" s="40"/>
      <c r="H506" s="40"/>
      <c r="I506" s="207"/>
      <c r="J506" s="40"/>
      <c r="K506" s="40"/>
      <c r="L506" s="41"/>
      <c r="M506" s="208"/>
      <c r="N506" s="209"/>
      <c r="O506" s="79"/>
      <c r="P506" s="79"/>
      <c r="Q506" s="79"/>
      <c r="R506" s="79"/>
      <c r="S506" s="79"/>
      <c r="T506" s="80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150</v>
      </c>
      <c r="AU506" s="19" t="s">
        <v>90</v>
      </c>
    </row>
    <row r="507" s="13" customFormat="1">
      <c r="A507" s="13"/>
      <c r="B507" s="210"/>
      <c r="C507" s="13"/>
      <c r="D507" s="205" t="s">
        <v>152</v>
      </c>
      <c r="E507" s="211" t="s">
        <v>1</v>
      </c>
      <c r="F507" s="212" t="s">
        <v>491</v>
      </c>
      <c r="G507" s="13"/>
      <c r="H507" s="211" t="s">
        <v>1</v>
      </c>
      <c r="I507" s="213"/>
      <c r="J507" s="13"/>
      <c r="K507" s="13"/>
      <c r="L507" s="210"/>
      <c r="M507" s="214"/>
      <c r="N507" s="215"/>
      <c r="O507" s="215"/>
      <c r="P507" s="215"/>
      <c r="Q507" s="215"/>
      <c r="R507" s="215"/>
      <c r="S507" s="215"/>
      <c r="T507" s="216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11" t="s">
        <v>152</v>
      </c>
      <c r="AU507" s="211" t="s">
        <v>90</v>
      </c>
      <c r="AV507" s="13" t="s">
        <v>88</v>
      </c>
      <c r="AW507" s="13" t="s">
        <v>36</v>
      </c>
      <c r="AX507" s="13" t="s">
        <v>81</v>
      </c>
      <c r="AY507" s="211" t="s">
        <v>140</v>
      </c>
    </row>
    <row r="508" s="13" customFormat="1">
      <c r="A508" s="13"/>
      <c r="B508" s="210"/>
      <c r="C508" s="13"/>
      <c r="D508" s="205" t="s">
        <v>152</v>
      </c>
      <c r="E508" s="211" t="s">
        <v>1</v>
      </c>
      <c r="F508" s="212" t="s">
        <v>248</v>
      </c>
      <c r="G508" s="13"/>
      <c r="H508" s="211" t="s">
        <v>1</v>
      </c>
      <c r="I508" s="213"/>
      <c r="J508" s="13"/>
      <c r="K508" s="13"/>
      <c r="L508" s="210"/>
      <c r="M508" s="214"/>
      <c r="N508" s="215"/>
      <c r="O508" s="215"/>
      <c r="P508" s="215"/>
      <c r="Q508" s="215"/>
      <c r="R508" s="215"/>
      <c r="S508" s="215"/>
      <c r="T508" s="216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11" t="s">
        <v>152</v>
      </c>
      <c r="AU508" s="211" t="s">
        <v>90</v>
      </c>
      <c r="AV508" s="13" t="s">
        <v>88</v>
      </c>
      <c r="AW508" s="13" t="s">
        <v>36</v>
      </c>
      <c r="AX508" s="13" t="s">
        <v>81</v>
      </c>
      <c r="AY508" s="211" t="s">
        <v>140</v>
      </c>
    </row>
    <row r="509" s="14" customFormat="1">
      <c r="A509" s="14"/>
      <c r="B509" s="217"/>
      <c r="C509" s="14"/>
      <c r="D509" s="205" t="s">
        <v>152</v>
      </c>
      <c r="E509" s="218" t="s">
        <v>1</v>
      </c>
      <c r="F509" s="219" t="s">
        <v>634</v>
      </c>
      <c r="G509" s="14"/>
      <c r="H509" s="220">
        <v>4</v>
      </c>
      <c r="I509" s="221"/>
      <c r="J509" s="14"/>
      <c r="K509" s="14"/>
      <c r="L509" s="217"/>
      <c r="M509" s="222"/>
      <c r="N509" s="223"/>
      <c r="O509" s="223"/>
      <c r="P509" s="223"/>
      <c r="Q509" s="223"/>
      <c r="R509" s="223"/>
      <c r="S509" s="223"/>
      <c r="T509" s="22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18" t="s">
        <v>152</v>
      </c>
      <c r="AU509" s="218" t="s">
        <v>90</v>
      </c>
      <c r="AV509" s="14" t="s">
        <v>90</v>
      </c>
      <c r="AW509" s="14" t="s">
        <v>36</v>
      </c>
      <c r="AX509" s="14" t="s">
        <v>81</v>
      </c>
      <c r="AY509" s="218" t="s">
        <v>140</v>
      </c>
    </row>
    <row r="510" s="13" customFormat="1">
      <c r="A510" s="13"/>
      <c r="B510" s="210"/>
      <c r="C510" s="13"/>
      <c r="D510" s="205" t="s">
        <v>152</v>
      </c>
      <c r="E510" s="211" t="s">
        <v>1</v>
      </c>
      <c r="F510" s="212" t="s">
        <v>250</v>
      </c>
      <c r="G510" s="13"/>
      <c r="H510" s="211" t="s">
        <v>1</v>
      </c>
      <c r="I510" s="213"/>
      <c r="J510" s="13"/>
      <c r="K510" s="13"/>
      <c r="L510" s="210"/>
      <c r="M510" s="214"/>
      <c r="N510" s="215"/>
      <c r="O510" s="215"/>
      <c r="P510" s="215"/>
      <c r="Q510" s="215"/>
      <c r="R510" s="215"/>
      <c r="S510" s="215"/>
      <c r="T510" s="216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11" t="s">
        <v>152</v>
      </c>
      <c r="AU510" s="211" t="s">
        <v>90</v>
      </c>
      <c r="AV510" s="13" t="s">
        <v>88</v>
      </c>
      <c r="AW510" s="13" t="s">
        <v>36</v>
      </c>
      <c r="AX510" s="13" t="s">
        <v>81</v>
      </c>
      <c r="AY510" s="211" t="s">
        <v>140</v>
      </c>
    </row>
    <row r="511" s="14" customFormat="1">
      <c r="A511" s="14"/>
      <c r="B511" s="217"/>
      <c r="C511" s="14"/>
      <c r="D511" s="205" t="s">
        <v>152</v>
      </c>
      <c r="E511" s="218" t="s">
        <v>1</v>
      </c>
      <c r="F511" s="219" t="s">
        <v>634</v>
      </c>
      <c r="G511" s="14"/>
      <c r="H511" s="220">
        <v>4</v>
      </c>
      <c r="I511" s="221"/>
      <c r="J511" s="14"/>
      <c r="K511" s="14"/>
      <c r="L511" s="217"/>
      <c r="M511" s="222"/>
      <c r="N511" s="223"/>
      <c r="O511" s="223"/>
      <c r="P511" s="223"/>
      <c r="Q511" s="223"/>
      <c r="R511" s="223"/>
      <c r="S511" s="223"/>
      <c r="T511" s="22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18" t="s">
        <v>152</v>
      </c>
      <c r="AU511" s="218" t="s">
        <v>90</v>
      </c>
      <c r="AV511" s="14" t="s">
        <v>90</v>
      </c>
      <c r="AW511" s="14" t="s">
        <v>36</v>
      </c>
      <c r="AX511" s="14" t="s">
        <v>81</v>
      </c>
      <c r="AY511" s="218" t="s">
        <v>140</v>
      </c>
    </row>
    <row r="512" s="15" customFormat="1">
      <c r="A512" s="15"/>
      <c r="B512" s="226"/>
      <c r="C512" s="15"/>
      <c r="D512" s="205" t="s">
        <v>152</v>
      </c>
      <c r="E512" s="227" t="s">
        <v>1</v>
      </c>
      <c r="F512" s="228" t="s">
        <v>201</v>
      </c>
      <c r="G512" s="15"/>
      <c r="H512" s="229">
        <v>8</v>
      </c>
      <c r="I512" s="230"/>
      <c r="J512" s="15"/>
      <c r="K512" s="15"/>
      <c r="L512" s="226"/>
      <c r="M512" s="231"/>
      <c r="N512" s="232"/>
      <c r="O512" s="232"/>
      <c r="P512" s="232"/>
      <c r="Q512" s="232"/>
      <c r="R512" s="232"/>
      <c r="S512" s="232"/>
      <c r="T512" s="233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27" t="s">
        <v>152</v>
      </c>
      <c r="AU512" s="227" t="s">
        <v>90</v>
      </c>
      <c r="AV512" s="15" t="s">
        <v>148</v>
      </c>
      <c r="AW512" s="15" t="s">
        <v>36</v>
      </c>
      <c r="AX512" s="15" t="s">
        <v>88</v>
      </c>
      <c r="AY512" s="227" t="s">
        <v>140</v>
      </c>
    </row>
    <row r="513" s="2" customFormat="1" ht="16.5" customHeight="1">
      <c r="A513" s="40"/>
      <c r="B513" s="192"/>
      <c r="C513" s="193" t="s">
        <v>635</v>
      </c>
      <c r="D513" s="193" t="s">
        <v>143</v>
      </c>
      <c r="E513" s="194" t="s">
        <v>636</v>
      </c>
      <c r="F513" s="195" t="s">
        <v>637</v>
      </c>
      <c r="G513" s="196" t="s">
        <v>173</v>
      </c>
      <c r="H513" s="197">
        <v>8</v>
      </c>
      <c r="I513" s="198"/>
      <c r="J513" s="199">
        <f>ROUND(I513*H513,2)</f>
        <v>0</v>
      </c>
      <c r="K513" s="195" t="s">
        <v>245</v>
      </c>
      <c r="L513" s="41"/>
      <c r="M513" s="200" t="s">
        <v>1</v>
      </c>
      <c r="N513" s="201" t="s">
        <v>46</v>
      </c>
      <c r="O513" s="79"/>
      <c r="P513" s="202">
        <f>O513*H513</f>
        <v>0</v>
      </c>
      <c r="Q513" s="202">
        <v>0</v>
      </c>
      <c r="R513" s="202">
        <f>Q513*H513</f>
        <v>0</v>
      </c>
      <c r="S513" s="202">
        <v>0</v>
      </c>
      <c r="T513" s="203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04" t="s">
        <v>148</v>
      </c>
      <c r="AT513" s="204" t="s">
        <v>143</v>
      </c>
      <c r="AU513" s="204" t="s">
        <v>90</v>
      </c>
      <c r="AY513" s="19" t="s">
        <v>140</v>
      </c>
      <c r="BE513" s="135">
        <f>IF(N513="základní",J513,0)</f>
        <v>0</v>
      </c>
      <c r="BF513" s="135">
        <f>IF(N513="snížená",J513,0)</f>
        <v>0</v>
      </c>
      <c r="BG513" s="135">
        <f>IF(N513="zákl. přenesená",J513,0)</f>
        <v>0</v>
      </c>
      <c r="BH513" s="135">
        <f>IF(N513="sníž. přenesená",J513,0)</f>
        <v>0</v>
      </c>
      <c r="BI513" s="135">
        <f>IF(N513="nulová",J513,0)</f>
        <v>0</v>
      </c>
      <c r="BJ513" s="19" t="s">
        <v>88</v>
      </c>
      <c r="BK513" s="135">
        <f>ROUND(I513*H513,2)</f>
        <v>0</v>
      </c>
      <c r="BL513" s="19" t="s">
        <v>148</v>
      </c>
      <c r="BM513" s="204" t="s">
        <v>638</v>
      </c>
    </row>
    <row r="514" s="2" customFormat="1">
      <c r="A514" s="40"/>
      <c r="B514" s="41"/>
      <c r="C514" s="40"/>
      <c r="D514" s="205" t="s">
        <v>150</v>
      </c>
      <c r="E514" s="40"/>
      <c r="F514" s="206" t="s">
        <v>639</v>
      </c>
      <c r="G514" s="40"/>
      <c r="H514" s="40"/>
      <c r="I514" s="207"/>
      <c r="J514" s="40"/>
      <c r="K514" s="40"/>
      <c r="L514" s="41"/>
      <c r="M514" s="208"/>
      <c r="N514" s="209"/>
      <c r="O514" s="79"/>
      <c r="P514" s="79"/>
      <c r="Q514" s="79"/>
      <c r="R514" s="79"/>
      <c r="S514" s="79"/>
      <c r="T514" s="80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9" t="s">
        <v>150</v>
      </c>
      <c r="AU514" s="19" t="s">
        <v>90</v>
      </c>
    </row>
    <row r="515" s="13" customFormat="1">
      <c r="A515" s="13"/>
      <c r="B515" s="210"/>
      <c r="C515" s="13"/>
      <c r="D515" s="205" t="s">
        <v>152</v>
      </c>
      <c r="E515" s="211" t="s">
        <v>1</v>
      </c>
      <c r="F515" s="212" t="s">
        <v>491</v>
      </c>
      <c r="G515" s="13"/>
      <c r="H515" s="211" t="s">
        <v>1</v>
      </c>
      <c r="I515" s="213"/>
      <c r="J515" s="13"/>
      <c r="K515" s="13"/>
      <c r="L515" s="210"/>
      <c r="M515" s="214"/>
      <c r="N515" s="215"/>
      <c r="O515" s="215"/>
      <c r="P515" s="215"/>
      <c r="Q515" s="215"/>
      <c r="R515" s="215"/>
      <c r="S515" s="215"/>
      <c r="T515" s="216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11" t="s">
        <v>152</v>
      </c>
      <c r="AU515" s="211" t="s">
        <v>90</v>
      </c>
      <c r="AV515" s="13" t="s">
        <v>88</v>
      </c>
      <c r="AW515" s="13" t="s">
        <v>36</v>
      </c>
      <c r="AX515" s="13" t="s">
        <v>81</v>
      </c>
      <c r="AY515" s="211" t="s">
        <v>140</v>
      </c>
    </row>
    <row r="516" s="13" customFormat="1">
      <c r="A516" s="13"/>
      <c r="B516" s="210"/>
      <c r="C516" s="13"/>
      <c r="D516" s="205" t="s">
        <v>152</v>
      </c>
      <c r="E516" s="211" t="s">
        <v>1</v>
      </c>
      <c r="F516" s="212" t="s">
        <v>248</v>
      </c>
      <c r="G516" s="13"/>
      <c r="H516" s="211" t="s">
        <v>1</v>
      </c>
      <c r="I516" s="213"/>
      <c r="J516" s="13"/>
      <c r="K516" s="13"/>
      <c r="L516" s="210"/>
      <c r="M516" s="214"/>
      <c r="N516" s="215"/>
      <c r="O516" s="215"/>
      <c r="P516" s="215"/>
      <c r="Q516" s="215"/>
      <c r="R516" s="215"/>
      <c r="S516" s="215"/>
      <c r="T516" s="216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11" t="s">
        <v>152</v>
      </c>
      <c r="AU516" s="211" t="s">
        <v>90</v>
      </c>
      <c r="AV516" s="13" t="s">
        <v>88</v>
      </c>
      <c r="AW516" s="13" t="s">
        <v>36</v>
      </c>
      <c r="AX516" s="13" t="s">
        <v>81</v>
      </c>
      <c r="AY516" s="211" t="s">
        <v>140</v>
      </c>
    </row>
    <row r="517" s="14" customFormat="1">
      <c r="A517" s="14"/>
      <c r="B517" s="217"/>
      <c r="C517" s="14"/>
      <c r="D517" s="205" t="s">
        <v>152</v>
      </c>
      <c r="E517" s="218" t="s">
        <v>1</v>
      </c>
      <c r="F517" s="219" t="s">
        <v>634</v>
      </c>
      <c r="G517" s="14"/>
      <c r="H517" s="220">
        <v>4</v>
      </c>
      <c r="I517" s="221"/>
      <c r="J517" s="14"/>
      <c r="K517" s="14"/>
      <c r="L517" s="217"/>
      <c r="M517" s="222"/>
      <c r="N517" s="223"/>
      <c r="O517" s="223"/>
      <c r="P517" s="223"/>
      <c r="Q517" s="223"/>
      <c r="R517" s="223"/>
      <c r="S517" s="223"/>
      <c r="T517" s="22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18" t="s">
        <v>152</v>
      </c>
      <c r="AU517" s="218" t="s">
        <v>90</v>
      </c>
      <c r="AV517" s="14" t="s">
        <v>90</v>
      </c>
      <c r="AW517" s="14" t="s">
        <v>36</v>
      </c>
      <c r="AX517" s="14" t="s">
        <v>81</v>
      </c>
      <c r="AY517" s="218" t="s">
        <v>140</v>
      </c>
    </row>
    <row r="518" s="13" customFormat="1">
      <c r="A518" s="13"/>
      <c r="B518" s="210"/>
      <c r="C518" s="13"/>
      <c r="D518" s="205" t="s">
        <v>152</v>
      </c>
      <c r="E518" s="211" t="s">
        <v>1</v>
      </c>
      <c r="F518" s="212" t="s">
        <v>250</v>
      </c>
      <c r="G518" s="13"/>
      <c r="H518" s="211" t="s">
        <v>1</v>
      </c>
      <c r="I518" s="213"/>
      <c r="J518" s="13"/>
      <c r="K518" s="13"/>
      <c r="L518" s="210"/>
      <c r="M518" s="214"/>
      <c r="N518" s="215"/>
      <c r="O518" s="215"/>
      <c r="P518" s="215"/>
      <c r="Q518" s="215"/>
      <c r="R518" s="215"/>
      <c r="S518" s="215"/>
      <c r="T518" s="216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11" t="s">
        <v>152</v>
      </c>
      <c r="AU518" s="211" t="s">
        <v>90</v>
      </c>
      <c r="AV518" s="13" t="s">
        <v>88</v>
      </c>
      <c r="AW518" s="13" t="s">
        <v>36</v>
      </c>
      <c r="AX518" s="13" t="s">
        <v>81</v>
      </c>
      <c r="AY518" s="211" t="s">
        <v>140</v>
      </c>
    </row>
    <row r="519" s="14" customFormat="1">
      <c r="A519" s="14"/>
      <c r="B519" s="217"/>
      <c r="C519" s="14"/>
      <c r="D519" s="205" t="s">
        <v>152</v>
      </c>
      <c r="E519" s="218" t="s">
        <v>1</v>
      </c>
      <c r="F519" s="219" t="s">
        <v>634</v>
      </c>
      <c r="G519" s="14"/>
      <c r="H519" s="220">
        <v>4</v>
      </c>
      <c r="I519" s="221"/>
      <c r="J519" s="14"/>
      <c r="K519" s="14"/>
      <c r="L519" s="217"/>
      <c r="M519" s="222"/>
      <c r="N519" s="223"/>
      <c r="O519" s="223"/>
      <c r="P519" s="223"/>
      <c r="Q519" s="223"/>
      <c r="R519" s="223"/>
      <c r="S519" s="223"/>
      <c r="T519" s="22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18" t="s">
        <v>152</v>
      </c>
      <c r="AU519" s="218" t="s">
        <v>90</v>
      </c>
      <c r="AV519" s="14" t="s">
        <v>90</v>
      </c>
      <c r="AW519" s="14" t="s">
        <v>36</v>
      </c>
      <c r="AX519" s="14" t="s">
        <v>81</v>
      </c>
      <c r="AY519" s="218" t="s">
        <v>140</v>
      </c>
    </row>
    <row r="520" s="15" customFormat="1">
      <c r="A520" s="15"/>
      <c r="B520" s="226"/>
      <c r="C520" s="15"/>
      <c r="D520" s="205" t="s">
        <v>152</v>
      </c>
      <c r="E520" s="227" t="s">
        <v>1</v>
      </c>
      <c r="F520" s="228" t="s">
        <v>201</v>
      </c>
      <c r="G520" s="15"/>
      <c r="H520" s="229">
        <v>8</v>
      </c>
      <c r="I520" s="230"/>
      <c r="J520" s="15"/>
      <c r="K520" s="15"/>
      <c r="L520" s="226"/>
      <c r="M520" s="231"/>
      <c r="N520" s="232"/>
      <c r="O520" s="232"/>
      <c r="P520" s="232"/>
      <c r="Q520" s="232"/>
      <c r="R520" s="232"/>
      <c r="S520" s="232"/>
      <c r="T520" s="233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27" t="s">
        <v>152</v>
      </c>
      <c r="AU520" s="227" t="s">
        <v>90</v>
      </c>
      <c r="AV520" s="15" t="s">
        <v>148</v>
      </c>
      <c r="AW520" s="15" t="s">
        <v>36</v>
      </c>
      <c r="AX520" s="15" t="s">
        <v>88</v>
      </c>
      <c r="AY520" s="227" t="s">
        <v>140</v>
      </c>
    </row>
    <row r="521" s="2" customFormat="1" ht="16.5" customHeight="1">
      <c r="A521" s="40"/>
      <c r="B521" s="192"/>
      <c r="C521" s="193" t="s">
        <v>640</v>
      </c>
      <c r="D521" s="193" t="s">
        <v>143</v>
      </c>
      <c r="E521" s="194" t="s">
        <v>641</v>
      </c>
      <c r="F521" s="195" t="s">
        <v>642</v>
      </c>
      <c r="G521" s="196" t="s">
        <v>146</v>
      </c>
      <c r="H521" s="197">
        <v>7.9199999999999999</v>
      </c>
      <c r="I521" s="198"/>
      <c r="J521" s="199">
        <f>ROUND(I521*H521,2)</f>
        <v>0</v>
      </c>
      <c r="K521" s="195" t="s">
        <v>245</v>
      </c>
      <c r="L521" s="41"/>
      <c r="M521" s="200" t="s">
        <v>1</v>
      </c>
      <c r="N521" s="201" t="s">
        <v>46</v>
      </c>
      <c r="O521" s="79"/>
      <c r="P521" s="202">
        <f>O521*H521</f>
        <v>0</v>
      </c>
      <c r="Q521" s="202">
        <v>0.12171</v>
      </c>
      <c r="R521" s="202">
        <f>Q521*H521</f>
        <v>0.9639432</v>
      </c>
      <c r="S521" s="202">
        <v>2.3999999999999999</v>
      </c>
      <c r="T521" s="203">
        <f>S521*H521</f>
        <v>19.007999999999999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04" t="s">
        <v>148</v>
      </c>
      <c r="AT521" s="204" t="s">
        <v>143</v>
      </c>
      <c r="AU521" s="204" t="s">
        <v>90</v>
      </c>
      <c r="AY521" s="19" t="s">
        <v>140</v>
      </c>
      <c r="BE521" s="135">
        <f>IF(N521="základní",J521,0)</f>
        <v>0</v>
      </c>
      <c r="BF521" s="135">
        <f>IF(N521="snížená",J521,0)</f>
        <v>0</v>
      </c>
      <c r="BG521" s="135">
        <f>IF(N521="zákl. přenesená",J521,0)</f>
        <v>0</v>
      </c>
      <c r="BH521" s="135">
        <f>IF(N521="sníž. přenesená",J521,0)</f>
        <v>0</v>
      </c>
      <c r="BI521" s="135">
        <f>IF(N521="nulová",J521,0)</f>
        <v>0</v>
      </c>
      <c r="BJ521" s="19" t="s">
        <v>88</v>
      </c>
      <c r="BK521" s="135">
        <f>ROUND(I521*H521,2)</f>
        <v>0</v>
      </c>
      <c r="BL521" s="19" t="s">
        <v>148</v>
      </c>
      <c r="BM521" s="204" t="s">
        <v>643</v>
      </c>
    </row>
    <row r="522" s="2" customFormat="1">
      <c r="A522" s="40"/>
      <c r="B522" s="41"/>
      <c r="C522" s="40"/>
      <c r="D522" s="205" t="s">
        <v>150</v>
      </c>
      <c r="E522" s="40"/>
      <c r="F522" s="206" t="s">
        <v>644</v>
      </c>
      <c r="G522" s="40"/>
      <c r="H522" s="40"/>
      <c r="I522" s="207"/>
      <c r="J522" s="40"/>
      <c r="K522" s="40"/>
      <c r="L522" s="41"/>
      <c r="M522" s="208"/>
      <c r="N522" s="209"/>
      <c r="O522" s="79"/>
      <c r="P522" s="79"/>
      <c r="Q522" s="79"/>
      <c r="R522" s="79"/>
      <c r="S522" s="79"/>
      <c r="T522" s="80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9" t="s">
        <v>150</v>
      </c>
      <c r="AU522" s="19" t="s">
        <v>90</v>
      </c>
    </row>
    <row r="523" s="13" customFormat="1">
      <c r="A523" s="13"/>
      <c r="B523" s="210"/>
      <c r="C523" s="13"/>
      <c r="D523" s="205" t="s">
        <v>152</v>
      </c>
      <c r="E523" s="211" t="s">
        <v>1</v>
      </c>
      <c r="F523" s="212" t="s">
        <v>645</v>
      </c>
      <c r="G523" s="13"/>
      <c r="H523" s="211" t="s">
        <v>1</v>
      </c>
      <c r="I523" s="213"/>
      <c r="J523" s="13"/>
      <c r="K523" s="13"/>
      <c r="L523" s="210"/>
      <c r="M523" s="214"/>
      <c r="N523" s="215"/>
      <c r="O523" s="215"/>
      <c r="P523" s="215"/>
      <c r="Q523" s="215"/>
      <c r="R523" s="215"/>
      <c r="S523" s="215"/>
      <c r="T523" s="216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11" t="s">
        <v>152</v>
      </c>
      <c r="AU523" s="211" t="s">
        <v>90</v>
      </c>
      <c r="AV523" s="13" t="s">
        <v>88</v>
      </c>
      <c r="AW523" s="13" t="s">
        <v>36</v>
      </c>
      <c r="AX523" s="13" t="s">
        <v>81</v>
      </c>
      <c r="AY523" s="211" t="s">
        <v>140</v>
      </c>
    </row>
    <row r="524" s="13" customFormat="1">
      <c r="A524" s="13"/>
      <c r="B524" s="210"/>
      <c r="C524" s="13"/>
      <c r="D524" s="205" t="s">
        <v>152</v>
      </c>
      <c r="E524" s="211" t="s">
        <v>1</v>
      </c>
      <c r="F524" s="212" t="s">
        <v>376</v>
      </c>
      <c r="G524" s="13"/>
      <c r="H524" s="211" t="s">
        <v>1</v>
      </c>
      <c r="I524" s="213"/>
      <c r="J524" s="13"/>
      <c r="K524" s="13"/>
      <c r="L524" s="210"/>
      <c r="M524" s="214"/>
      <c r="N524" s="215"/>
      <c r="O524" s="215"/>
      <c r="P524" s="215"/>
      <c r="Q524" s="215"/>
      <c r="R524" s="215"/>
      <c r="S524" s="215"/>
      <c r="T524" s="216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11" t="s">
        <v>152</v>
      </c>
      <c r="AU524" s="211" t="s">
        <v>90</v>
      </c>
      <c r="AV524" s="13" t="s">
        <v>88</v>
      </c>
      <c r="AW524" s="13" t="s">
        <v>36</v>
      </c>
      <c r="AX524" s="13" t="s">
        <v>81</v>
      </c>
      <c r="AY524" s="211" t="s">
        <v>140</v>
      </c>
    </row>
    <row r="525" s="14" customFormat="1">
      <c r="A525" s="14"/>
      <c r="B525" s="217"/>
      <c r="C525" s="14"/>
      <c r="D525" s="205" t="s">
        <v>152</v>
      </c>
      <c r="E525" s="218" t="s">
        <v>1</v>
      </c>
      <c r="F525" s="219" t="s">
        <v>646</v>
      </c>
      <c r="G525" s="14"/>
      <c r="H525" s="220">
        <v>3.96</v>
      </c>
      <c r="I525" s="221"/>
      <c r="J525" s="14"/>
      <c r="K525" s="14"/>
      <c r="L525" s="217"/>
      <c r="M525" s="222"/>
      <c r="N525" s="223"/>
      <c r="O525" s="223"/>
      <c r="P525" s="223"/>
      <c r="Q525" s="223"/>
      <c r="R525" s="223"/>
      <c r="S525" s="223"/>
      <c r="T525" s="22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18" t="s">
        <v>152</v>
      </c>
      <c r="AU525" s="218" t="s">
        <v>90</v>
      </c>
      <c r="AV525" s="14" t="s">
        <v>90</v>
      </c>
      <c r="AW525" s="14" t="s">
        <v>36</v>
      </c>
      <c r="AX525" s="14" t="s">
        <v>81</v>
      </c>
      <c r="AY525" s="218" t="s">
        <v>140</v>
      </c>
    </row>
    <row r="526" s="13" customFormat="1">
      <c r="A526" s="13"/>
      <c r="B526" s="210"/>
      <c r="C526" s="13"/>
      <c r="D526" s="205" t="s">
        <v>152</v>
      </c>
      <c r="E526" s="211" t="s">
        <v>1</v>
      </c>
      <c r="F526" s="212" t="s">
        <v>377</v>
      </c>
      <c r="G526" s="13"/>
      <c r="H526" s="211" t="s">
        <v>1</v>
      </c>
      <c r="I526" s="213"/>
      <c r="J526" s="13"/>
      <c r="K526" s="13"/>
      <c r="L526" s="210"/>
      <c r="M526" s="214"/>
      <c r="N526" s="215"/>
      <c r="O526" s="215"/>
      <c r="P526" s="215"/>
      <c r="Q526" s="215"/>
      <c r="R526" s="215"/>
      <c r="S526" s="215"/>
      <c r="T526" s="216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11" t="s">
        <v>152</v>
      </c>
      <c r="AU526" s="211" t="s">
        <v>90</v>
      </c>
      <c r="AV526" s="13" t="s">
        <v>88</v>
      </c>
      <c r="AW526" s="13" t="s">
        <v>36</v>
      </c>
      <c r="AX526" s="13" t="s">
        <v>81</v>
      </c>
      <c r="AY526" s="211" t="s">
        <v>140</v>
      </c>
    </row>
    <row r="527" s="14" customFormat="1">
      <c r="A527" s="14"/>
      <c r="B527" s="217"/>
      <c r="C527" s="14"/>
      <c r="D527" s="205" t="s">
        <v>152</v>
      </c>
      <c r="E527" s="218" t="s">
        <v>1</v>
      </c>
      <c r="F527" s="219" t="s">
        <v>646</v>
      </c>
      <c r="G527" s="14"/>
      <c r="H527" s="220">
        <v>3.96</v>
      </c>
      <c r="I527" s="221"/>
      <c r="J527" s="14"/>
      <c r="K527" s="14"/>
      <c r="L527" s="217"/>
      <c r="M527" s="222"/>
      <c r="N527" s="223"/>
      <c r="O527" s="223"/>
      <c r="P527" s="223"/>
      <c r="Q527" s="223"/>
      <c r="R527" s="223"/>
      <c r="S527" s="223"/>
      <c r="T527" s="22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18" t="s">
        <v>152</v>
      </c>
      <c r="AU527" s="218" t="s">
        <v>90</v>
      </c>
      <c r="AV527" s="14" t="s">
        <v>90</v>
      </c>
      <c r="AW527" s="14" t="s">
        <v>36</v>
      </c>
      <c r="AX527" s="14" t="s">
        <v>81</v>
      </c>
      <c r="AY527" s="218" t="s">
        <v>140</v>
      </c>
    </row>
    <row r="528" s="15" customFormat="1">
      <c r="A528" s="15"/>
      <c r="B528" s="226"/>
      <c r="C528" s="15"/>
      <c r="D528" s="205" t="s">
        <v>152</v>
      </c>
      <c r="E528" s="227" t="s">
        <v>1</v>
      </c>
      <c r="F528" s="228" t="s">
        <v>201</v>
      </c>
      <c r="G528" s="15"/>
      <c r="H528" s="229">
        <v>7.9199999999999999</v>
      </c>
      <c r="I528" s="230"/>
      <c r="J528" s="15"/>
      <c r="K528" s="15"/>
      <c r="L528" s="226"/>
      <c r="M528" s="231"/>
      <c r="N528" s="232"/>
      <c r="O528" s="232"/>
      <c r="P528" s="232"/>
      <c r="Q528" s="232"/>
      <c r="R528" s="232"/>
      <c r="S528" s="232"/>
      <c r="T528" s="233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27" t="s">
        <v>152</v>
      </c>
      <c r="AU528" s="227" t="s">
        <v>90</v>
      </c>
      <c r="AV528" s="15" t="s">
        <v>148</v>
      </c>
      <c r="AW528" s="15" t="s">
        <v>36</v>
      </c>
      <c r="AX528" s="15" t="s">
        <v>88</v>
      </c>
      <c r="AY528" s="227" t="s">
        <v>140</v>
      </c>
    </row>
    <row r="529" s="2" customFormat="1" ht="16.5" customHeight="1">
      <c r="A529" s="40"/>
      <c r="B529" s="192"/>
      <c r="C529" s="193" t="s">
        <v>647</v>
      </c>
      <c r="D529" s="193" t="s">
        <v>143</v>
      </c>
      <c r="E529" s="194" t="s">
        <v>648</v>
      </c>
      <c r="F529" s="195" t="s">
        <v>649</v>
      </c>
      <c r="G529" s="196" t="s">
        <v>173</v>
      </c>
      <c r="H529" s="197">
        <v>4.3499999999999996</v>
      </c>
      <c r="I529" s="198"/>
      <c r="J529" s="199">
        <f>ROUND(I529*H529,2)</f>
        <v>0</v>
      </c>
      <c r="K529" s="195" t="s">
        <v>245</v>
      </c>
      <c r="L529" s="41"/>
      <c r="M529" s="200" t="s">
        <v>1</v>
      </c>
      <c r="N529" s="201" t="s">
        <v>46</v>
      </c>
      <c r="O529" s="79"/>
      <c r="P529" s="202">
        <f>O529*H529</f>
        <v>0</v>
      </c>
      <c r="Q529" s="202">
        <v>0</v>
      </c>
      <c r="R529" s="202">
        <f>Q529*H529</f>
        <v>0</v>
      </c>
      <c r="S529" s="202">
        <v>2.0550000000000002</v>
      </c>
      <c r="T529" s="203">
        <f>S529*H529</f>
        <v>8.9392499999999995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04" t="s">
        <v>148</v>
      </c>
      <c r="AT529" s="204" t="s">
        <v>143</v>
      </c>
      <c r="AU529" s="204" t="s">
        <v>90</v>
      </c>
      <c r="AY529" s="19" t="s">
        <v>140</v>
      </c>
      <c r="BE529" s="135">
        <f>IF(N529="základní",J529,0)</f>
        <v>0</v>
      </c>
      <c r="BF529" s="135">
        <f>IF(N529="snížená",J529,0)</f>
        <v>0</v>
      </c>
      <c r="BG529" s="135">
        <f>IF(N529="zákl. přenesená",J529,0)</f>
        <v>0</v>
      </c>
      <c r="BH529" s="135">
        <f>IF(N529="sníž. přenesená",J529,0)</f>
        <v>0</v>
      </c>
      <c r="BI529" s="135">
        <f>IF(N529="nulová",J529,0)</f>
        <v>0</v>
      </c>
      <c r="BJ529" s="19" t="s">
        <v>88</v>
      </c>
      <c r="BK529" s="135">
        <f>ROUND(I529*H529,2)</f>
        <v>0</v>
      </c>
      <c r="BL529" s="19" t="s">
        <v>148</v>
      </c>
      <c r="BM529" s="204" t="s">
        <v>650</v>
      </c>
    </row>
    <row r="530" s="2" customFormat="1">
      <c r="A530" s="40"/>
      <c r="B530" s="41"/>
      <c r="C530" s="40"/>
      <c r="D530" s="205" t="s">
        <v>150</v>
      </c>
      <c r="E530" s="40"/>
      <c r="F530" s="206" t="s">
        <v>651</v>
      </c>
      <c r="G530" s="40"/>
      <c r="H530" s="40"/>
      <c r="I530" s="207"/>
      <c r="J530" s="40"/>
      <c r="K530" s="40"/>
      <c r="L530" s="41"/>
      <c r="M530" s="208"/>
      <c r="N530" s="209"/>
      <c r="O530" s="79"/>
      <c r="P530" s="79"/>
      <c r="Q530" s="79"/>
      <c r="R530" s="79"/>
      <c r="S530" s="79"/>
      <c r="T530" s="80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9" t="s">
        <v>150</v>
      </c>
      <c r="AU530" s="19" t="s">
        <v>90</v>
      </c>
    </row>
    <row r="531" s="14" customFormat="1">
      <c r="A531" s="14"/>
      <c r="B531" s="217"/>
      <c r="C531" s="14"/>
      <c r="D531" s="205" t="s">
        <v>152</v>
      </c>
      <c r="E531" s="218" t="s">
        <v>1</v>
      </c>
      <c r="F531" s="219" t="s">
        <v>652</v>
      </c>
      <c r="G531" s="14"/>
      <c r="H531" s="220">
        <v>4.3499999999999996</v>
      </c>
      <c r="I531" s="221"/>
      <c r="J531" s="14"/>
      <c r="K531" s="14"/>
      <c r="L531" s="217"/>
      <c r="M531" s="222"/>
      <c r="N531" s="223"/>
      <c r="O531" s="223"/>
      <c r="P531" s="223"/>
      <c r="Q531" s="223"/>
      <c r="R531" s="223"/>
      <c r="S531" s="223"/>
      <c r="T531" s="22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18" t="s">
        <v>152</v>
      </c>
      <c r="AU531" s="218" t="s">
        <v>90</v>
      </c>
      <c r="AV531" s="14" t="s">
        <v>90</v>
      </c>
      <c r="AW531" s="14" t="s">
        <v>36</v>
      </c>
      <c r="AX531" s="14" t="s">
        <v>88</v>
      </c>
      <c r="AY531" s="218" t="s">
        <v>140</v>
      </c>
    </row>
    <row r="532" s="2" customFormat="1" ht="16.5" customHeight="1">
      <c r="A532" s="40"/>
      <c r="B532" s="192"/>
      <c r="C532" s="193" t="s">
        <v>653</v>
      </c>
      <c r="D532" s="193" t="s">
        <v>143</v>
      </c>
      <c r="E532" s="194" t="s">
        <v>654</v>
      </c>
      <c r="F532" s="195" t="s">
        <v>655</v>
      </c>
      <c r="G532" s="196" t="s">
        <v>146</v>
      </c>
      <c r="H532" s="197">
        <v>7.9080000000000004</v>
      </c>
      <c r="I532" s="198"/>
      <c r="J532" s="199">
        <f>ROUND(I532*H532,2)</f>
        <v>0</v>
      </c>
      <c r="K532" s="195" t="s">
        <v>245</v>
      </c>
      <c r="L532" s="41"/>
      <c r="M532" s="200" t="s">
        <v>1</v>
      </c>
      <c r="N532" s="201" t="s">
        <v>46</v>
      </c>
      <c r="O532" s="79"/>
      <c r="P532" s="202">
        <f>O532*H532</f>
        <v>0</v>
      </c>
      <c r="Q532" s="202">
        <v>0</v>
      </c>
      <c r="R532" s="202">
        <f>Q532*H532</f>
        <v>0</v>
      </c>
      <c r="S532" s="202">
        <v>2.3999999999999999</v>
      </c>
      <c r="T532" s="203">
        <f>S532*H532</f>
        <v>18.979199999999999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04" t="s">
        <v>148</v>
      </c>
      <c r="AT532" s="204" t="s">
        <v>143</v>
      </c>
      <c r="AU532" s="204" t="s">
        <v>90</v>
      </c>
      <c r="AY532" s="19" t="s">
        <v>140</v>
      </c>
      <c r="BE532" s="135">
        <f>IF(N532="základní",J532,0)</f>
        <v>0</v>
      </c>
      <c r="BF532" s="135">
        <f>IF(N532="snížená",J532,0)</f>
        <v>0</v>
      </c>
      <c r="BG532" s="135">
        <f>IF(N532="zákl. přenesená",J532,0)</f>
        <v>0</v>
      </c>
      <c r="BH532" s="135">
        <f>IF(N532="sníž. přenesená",J532,0)</f>
        <v>0</v>
      </c>
      <c r="BI532" s="135">
        <f>IF(N532="nulová",J532,0)</f>
        <v>0</v>
      </c>
      <c r="BJ532" s="19" t="s">
        <v>88</v>
      </c>
      <c r="BK532" s="135">
        <f>ROUND(I532*H532,2)</f>
        <v>0</v>
      </c>
      <c r="BL532" s="19" t="s">
        <v>148</v>
      </c>
      <c r="BM532" s="204" t="s">
        <v>656</v>
      </c>
    </row>
    <row r="533" s="2" customFormat="1">
      <c r="A533" s="40"/>
      <c r="B533" s="41"/>
      <c r="C533" s="40"/>
      <c r="D533" s="205" t="s">
        <v>150</v>
      </c>
      <c r="E533" s="40"/>
      <c r="F533" s="206" t="s">
        <v>657</v>
      </c>
      <c r="G533" s="40"/>
      <c r="H533" s="40"/>
      <c r="I533" s="207"/>
      <c r="J533" s="40"/>
      <c r="K533" s="40"/>
      <c r="L533" s="41"/>
      <c r="M533" s="208"/>
      <c r="N533" s="209"/>
      <c r="O533" s="79"/>
      <c r="P533" s="79"/>
      <c r="Q533" s="79"/>
      <c r="R533" s="79"/>
      <c r="S533" s="79"/>
      <c r="T533" s="80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T533" s="19" t="s">
        <v>150</v>
      </c>
      <c r="AU533" s="19" t="s">
        <v>90</v>
      </c>
    </row>
    <row r="534" s="13" customFormat="1">
      <c r="A534" s="13"/>
      <c r="B534" s="210"/>
      <c r="C534" s="13"/>
      <c r="D534" s="205" t="s">
        <v>152</v>
      </c>
      <c r="E534" s="211" t="s">
        <v>1</v>
      </c>
      <c r="F534" s="212" t="s">
        <v>658</v>
      </c>
      <c r="G534" s="13"/>
      <c r="H534" s="211" t="s">
        <v>1</v>
      </c>
      <c r="I534" s="213"/>
      <c r="J534" s="13"/>
      <c r="K534" s="13"/>
      <c r="L534" s="210"/>
      <c r="M534" s="214"/>
      <c r="N534" s="215"/>
      <c r="O534" s="215"/>
      <c r="P534" s="215"/>
      <c r="Q534" s="215"/>
      <c r="R534" s="215"/>
      <c r="S534" s="215"/>
      <c r="T534" s="216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11" t="s">
        <v>152</v>
      </c>
      <c r="AU534" s="211" t="s">
        <v>90</v>
      </c>
      <c r="AV534" s="13" t="s">
        <v>88</v>
      </c>
      <c r="AW534" s="13" t="s">
        <v>36</v>
      </c>
      <c r="AX534" s="13" t="s">
        <v>81</v>
      </c>
      <c r="AY534" s="211" t="s">
        <v>140</v>
      </c>
    </row>
    <row r="535" s="13" customFormat="1">
      <c r="A535" s="13"/>
      <c r="B535" s="210"/>
      <c r="C535" s="13"/>
      <c r="D535" s="205" t="s">
        <v>152</v>
      </c>
      <c r="E535" s="211" t="s">
        <v>1</v>
      </c>
      <c r="F535" s="212" t="s">
        <v>376</v>
      </c>
      <c r="G535" s="13"/>
      <c r="H535" s="211" t="s">
        <v>1</v>
      </c>
      <c r="I535" s="213"/>
      <c r="J535" s="13"/>
      <c r="K535" s="13"/>
      <c r="L535" s="210"/>
      <c r="M535" s="214"/>
      <c r="N535" s="215"/>
      <c r="O535" s="215"/>
      <c r="P535" s="215"/>
      <c r="Q535" s="215"/>
      <c r="R535" s="215"/>
      <c r="S535" s="215"/>
      <c r="T535" s="216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11" t="s">
        <v>152</v>
      </c>
      <c r="AU535" s="211" t="s">
        <v>90</v>
      </c>
      <c r="AV535" s="13" t="s">
        <v>88</v>
      </c>
      <c r="AW535" s="13" t="s">
        <v>36</v>
      </c>
      <c r="AX535" s="13" t="s">
        <v>81</v>
      </c>
      <c r="AY535" s="211" t="s">
        <v>140</v>
      </c>
    </row>
    <row r="536" s="14" customFormat="1">
      <c r="A536" s="14"/>
      <c r="B536" s="217"/>
      <c r="C536" s="14"/>
      <c r="D536" s="205" t="s">
        <v>152</v>
      </c>
      <c r="E536" s="218" t="s">
        <v>1</v>
      </c>
      <c r="F536" s="219" t="s">
        <v>659</v>
      </c>
      <c r="G536" s="14"/>
      <c r="H536" s="220">
        <v>3.952</v>
      </c>
      <c r="I536" s="221"/>
      <c r="J536" s="14"/>
      <c r="K536" s="14"/>
      <c r="L536" s="217"/>
      <c r="M536" s="222"/>
      <c r="N536" s="223"/>
      <c r="O536" s="223"/>
      <c r="P536" s="223"/>
      <c r="Q536" s="223"/>
      <c r="R536" s="223"/>
      <c r="S536" s="223"/>
      <c r="T536" s="224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18" t="s">
        <v>152</v>
      </c>
      <c r="AU536" s="218" t="s">
        <v>90</v>
      </c>
      <c r="AV536" s="14" t="s">
        <v>90</v>
      </c>
      <c r="AW536" s="14" t="s">
        <v>36</v>
      </c>
      <c r="AX536" s="14" t="s">
        <v>81</v>
      </c>
      <c r="AY536" s="218" t="s">
        <v>140</v>
      </c>
    </row>
    <row r="537" s="13" customFormat="1">
      <c r="A537" s="13"/>
      <c r="B537" s="210"/>
      <c r="C537" s="13"/>
      <c r="D537" s="205" t="s">
        <v>152</v>
      </c>
      <c r="E537" s="211" t="s">
        <v>1</v>
      </c>
      <c r="F537" s="212" t="s">
        <v>377</v>
      </c>
      <c r="G537" s="13"/>
      <c r="H537" s="211" t="s">
        <v>1</v>
      </c>
      <c r="I537" s="213"/>
      <c r="J537" s="13"/>
      <c r="K537" s="13"/>
      <c r="L537" s="210"/>
      <c r="M537" s="214"/>
      <c r="N537" s="215"/>
      <c r="O537" s="215"/>
      <c r="P537" s="215"/>
      <c r="Q537" s="215"/>
      <c r="R537" s="215"/>
      <c r="S537" s="215"/>
      <c r="T537" s="216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11" t="s">
        <v>152</v>
      </c>
      <c r="AU537" s="211" t="s">
        <v>90</v>
      </c>
      <c r="AV537" s="13" t="s">
        <v>88</v>
      </c>
      <c r="AW537" s="13" t="s">
        <v>36</v>
      </c>
      <c r="AX537" s="13" t="s">
        <v>81</v>
      </c>
      <c r="AY537" s="211" t="s">
        <v>140</v>
      </c>
    </row>
    <row r="538" s="14" customFormat="1">
      <c r="A538" s="14"/>
      <c r="B538" s="217"/>
      <c r="C538" s="14"/>
      <c r="D538" s="205" t="s">
        <v>152</v>
      </c>
      <c r="E538" s="218" t="s">
        <v>1</v>
      </c>
      <c r="F538" s="219" t="s">
        <v>660</v>
      </c>
      <c r="G538" s="14"/>
      <c r="H538" s="220">
        <v>3.956</v>
      </c>
      <c r="I538" s="221"/>
      <c r="J538" s="14"/>
      <c r="K538" s="14"/>
      <c r="L538" s="217"/>
      <c r="M538" s="222"/>
      <c r="N538" s="223"/>
      <c r="O538" s="223"/>
      <c r="P538" s="223"/>
      <c r="Q538" s="223"/>
      <c r="R538" s="223"/>
      <c r="S538" s="223"/>
      <c r="T538" s="224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18" t="s">
        <v>152</v>
      </c>
      <c r="AU538" s="218" t="s">
        <v>90</v>
      </c>
      <c r="AV538" s="14" t="s">
        <v>90</v>
      </c>
      <c r="AW538" s="14" t="s">
        <v>36</v>
      </c>
      <c r="AX538" s="14" t="s">
        <v>81</v>
      </c>
      <c r="AY538" s="218" t="s">
        <v>140</v>
      </c>
    </row>
    <row r="539" s="15" customFormat="1">
      <c r="A539" s="15"/>
      <c r="B539" s="226"/>
      <c r="C539" s="15"/>
      <c r="D539" s="205" t="s">
        <v>152</v>
      </c>
      <c r="E539" s="227" t="s">
        <v>1</v>
      </c>
      <c r="F539" s="228" t="s">
        <v>201</v>
      </c>
      <c r="G539" s="15"/>
      <c r="H539" s="229">
        <v>7.9080000000000004</v>
      </c>
      <c r="I539" s="230"/>
      <c r="J539" s="15"/>
      <c r="K539" s="15"/>
      <c r="L539" s="226"/>
      <c r="M539" s="231"/>
      <c r="N539" s="232"/>
      <c r="O539" s="232"/>
      <c r="P539" s="232"/>
      <c r="Q539" s="232"/>
      <c r="R539" s="232"/>
      <c r="S539" s="232"/>
      <c r="T539" s="233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27" t="s">
        <v>152</v>
      </c>
      <c r="AU539" s="227" t="s">
        <v>90</v>
      </c>
      <c r="AV539" s="15" t="s">
        <v>148</v>
      </c>
      <c r="AW539" s="15" t="s">
        <v>36</v>
      </c>
      <c r="AX539" s="15" t="s">
        <v>88</v>
      </c>
      <c r="AY539" s="227" t="s">
        <v>140</v>
      </c>
    </row>
    <row r="540" s="2" customFormat="1" ht="16.5" customHeight="1">
      <c r="A540" s="40"/>
      <c r="B540" s="192"/>
      <c r="C540" s="193" t="s">
        <v>661</v>
      </c>
      <c r="D540" s="193" t="s">
        <v>143</v>
      </c>
      <c r="E540" s="194" t="s">
        <v>662</v>
      </c>
      <c r="F540" s="195" t="s">
        <v>663</v>
      </c>
      <c r="G540" s="196" t="s">
        <v>217</v>
      </c>
      <c r="H540" s="197">
        <v>6</v>
      </c>
      <c r="I540" s="198"/>
      <c r="J540" s="199">
        <f>ROUND(I540*H540,2)</f>
        <v>0</v>
      </c>
      <c r="K540" s="195" t="s">
        <v>245</v>
      </c>
      <c r="L540" s="41"/>
      <c r="M540" s="200" t="s">
        <v>1</v>
      </c>
      <c r="N540" s="201" t="s">
        <v>46</v>
      </c>
      <c r="O540" s="79"/>
      <c r="P540" s="202">
        <f>O540*H540</f>
        <v>0</v>
      </c>
      <c r="Q540" s="202">
        <v>0.0027699999999999999</v>
      </c>
      <c r="R540" s="202">
        <f>Q540*H540</f>
        <v>0.016619999999999999</v>
      </c>
      <c r="S540" s="202">
        <v>0</v>
      </c>
      <c r="T540" s="203">
        <f>S540*H540</f>
        <v>0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04" t="s">
        <v>148</v>
      </c>
      <c r="AT540" s="204" t="s">
        <v>143</v>
      </c>
      <c r="AU540" s="204" t="s">
        <v>90</v>
      </c>
      <c r="AY540" s="19" t="s">
        <v>140</v>
      </c>
      <c r="BE540" s="135">
        <f>IF(N540="základní",J540,0)</f>
        <v>0</v>
      </c>
      <c r="BF540" s="135">
        <f>IF(N540="snížená",J540,0)</f>
        <v>0</v>
      </c>
      <c r="BG540" s="135">
        <f>IF(N540="zákl. přenesená",J540,0)</f>
        <v>0</v>
      </c>
      <c r="BH540" s="135">
        <f>IF(N540="sníž. přenesená",J540,0)</f>
        <v>0</v>
      </c>
      <c r="BI540" s="135">
        <f>IF(N540="nulová",J540,0)</f>
        <v>0</v>
      </c>
      <c r="BJ540" s="19" t="s">
        <v>88</v>
      </c>
      <c r="BK540" s="135">
        <f>ROUND(I540*H540,2)</f>
        <v>0</v>
      </c>
      <c r="BL540" s="19" t="s">
        <v>148</v>
      </c>
      <c r="BM540" s="204" t="s">
        <v>664</v>
      </c>
    </row>
    <row r="541" s="2" customFormat="1">
      <c r="A541" s="40"/>
      <c r="B541" s="41"/>
      <c r="C541" s="40"/>
      <c r="D541" s="205" t="s">
        <v>150</v>
      </c>
      <c r="E541" s="40"/>
      <c r="F541" s="206" t="s">
        <v>665</v>
      </c>
      <c r="G541" s="40"/>
      <c r="H541" s="40"/>
      <c r="I541" s="207"/>
      <c r="J541" s="40"/>
      <c r="K541" s="40"/>
      <c r="L541" s="41"/>
      <c r="M541" s="208"/>
      <c r="N541" s="209"/>
      <c r="O541" s="79"/>
      <c r="P541" s="79"/>
      <c r="Q541" s="79"/>
      <c r="R541" s="79"/>
      <c r="S541" s="79"/>
      <c r="T541" s="80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T541" s="19" t="s">
        <v>150</v>
      </c>
      <c r="AU541" s="19" t="s">
        <v>90</v>
      </c>
    </row>
    <row r="542" s="13" customFormat="1">
      <c r="A542" s="13"/>
      <c r="B542" s="210"/>
      <c r="C542" s="13"/>
      <c r="D542" s="205" t="s">
        <v>152</v>
      </c>
      <c r="E542" s="211" t="s">
        <v>1</v>
      </c>
      <c r="F542" s="212" t="s">
        <v>666</v>
      </c>
      <c r="G542" s="13"/>
      <c r="H542" s="211" t="s">
        <v>1</v>
      </c>
      <c r="I542" s="213"/>
      <c r="J542" s="13"/>
      <c r="K542" s="13"/>
      <c r="L542" s="210"/>
      <c r="M542" s="214"/>
      <c r="N542" s="215"/>
      <c r="O542" s="215"/>
      <c r="P542" s="215"/>
      <c r="Q542" s="215"/>
      <c r="R542" s="215"/>
      <c r="S542" s="215"/>
      <c r="T542" s="216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11" t="s">
        <v>152</v>
      </c>
      <c r="AU542" s="211" t="s">
        <v>90</v>
      </c>
      <c r="AV542" s="13" t="s">
        <v>88</v>
      </c>
      <c r="AW542" s="13" t="s">
        <v>36</v>
      </c>
      <c r="AX542" s="13" t="s">
        <v>81</v>
      </c>
      <c r="AY542" s="211" t="s">
        <v>140</v>
      </c>
    </row>
    <row r="543" s="14" customFormat="1">
      <c r="A543" s="14"/>
      <c r="B543" s="217"/>
      <c r="C543" s="14"/>
      <c r="D543" s="205" t="s">
        <v>152</v>
      </c>
      <c r="E543" s="218" t="s">
        <v>1</v>
      </c>
      <c r="F543" s="219" t="s">
        <v>276</v>
      </c>
      <c r="G543" s="14"/>
      <c r="H543" s="220">
        <v>6</v>
      </c>
      <c r="I543" s="221"/>
      <c r="J543" s="14"/>
      <c r="K543" s="14"/>
      <c r="L543" s="217"/>
      <c r="M543" s="222"/>
      <c r="N543" s="223"/>
      <c r="O543" s="223"/>
      <c r="P543" s="223"/>
      <c r="Q543" s="223"/>
      <c r="R543" s="223"/>
      <c r="S543" s="223"/>
      <c r="T543" s="22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18" t="s">
        <v>152</v>
      </c>
      <c r="AU543" s="218" t="s">
        <v>90</v>
      </c>
      <c r="AV543" s="14" t="s">
        <v>90</v>
      </c>
      <c r="AW543" s="14" t="s">
        <v>36</v>
      </c>
      <c r="AX543" s="14" t="s">
        <v>88</v>
      </c>
      <c r="AY543" s="218" t="s">
        <v>140</v>
      </c>
    </row>
    <row r="544" s="12" customFormat="1" ht="22.8" customHeight="1">
      <c r="A544" s="12"/>
      <c r="B544" s="179"/>
      <c r="C544" s="12"/>
      <c r="D544" s="180" t="s">
        <v>80</v>
      </c>
      <c r="E544" s="190" t="s">
        <v>667</v>
      </c>
      <c r="F544" s="190" t="s">
        <v>668</v>
      </c>
      <c r="G544" s="12"/>
      <c r="H544" s="12"/>
      <c r="I544" s="182"/>
      <c r="J544" s="191">
        <f>BK544</f>
        <v>0</v>
      </c>
      <c r="K544" s="12"/>
      <c r="L544" s="179"/>
      <c r="M544" s="184"/>
      <c r="N544" s="185"/>
      <c r="O544" s="185"/>
      <c r="P544" s="186">
        <f>SUM(P545:P584)</f>
        <v>0</v>
      </c>
      <c r="Q544" s="185"/>
      <c r="R544" s="186">
        <f>SUM(R545:R584)</f>
        <v>0</v>
      </c>
      <c r="S544" s="185"/>
      <c r="T544" s="187">
        <f>SUM(T545:T584)</f>
        <v>0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R544" s="180" t="s">
        <v>88</v>
      </c>
      <c r="AT544" s="188" t="s">
        <v>80</v>
      </c>
      <c r="AU544" s="188" t="s">
        <v>88</v>
      </c>
      <c r="AY544" s="180" t="s">
        <v>140</v>
      </c>
      <c r="BK544" s="189">
        <f>SUM(BK545:BK584)</f>
        <v>0</v>
      </c>
    </row>
    <row r="545" s="2" customFormat="1" ht="21.75" customHeight="1">
      <c r="A545" s="40"/>
      <c r="B545" s="192"/>
      <c r="C545" s="193" t="s">
        <v>669</v>
      </c>
      <c r="D545" s="193" t="s">
        <v>143</v>
      </c>
      <c r="E545" s="194" t="s">
        <v>670</v>
      </c>
      <c r="F545" s="195" t="s">
        <v>671</v>
      </c>
      <c r="G545" s="196" t="s">
        <v>186</v>
      </c>
      <c r="H545" s="197">
        <v>46.926000000000002</v>
      </c>
      <c r="I545" s="198"/>
      <c r="J545" s="199">
        <f>ROUND(I545*H545,2)</f>
        <v>0</v>
      </c>
      <c r="K545" s="195" t="s">
        <v>245</v>
      </c>
      <c r="L545" s="41"/>
      <c r="M545" s="200" t="s">
        <v>1</v>
      </c>
      <c r="N545" s="201" t="s">
        <v>46</v>
      </c>
      <c r="O545" s="79"/>
      <c r="P545" s="202">
        <f>O545*H545</f>
        <v>0</v>
      </c>
      <c r="Q545" s="202">
        <v>0</v>
      </c>
      <c r="R545" s="202">
        <f>Q545*H545</f>
        <v>0</v>
      </c>
      <c r="S545" s="202">
        <v>0</v>
      </c>
      <c r="T545" s="203">
        <f>S545*H545</f>
        <v>0</v>
      </c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R545" s="204" t="s">
        <v>148</v>
      </c>
      <c r="AT545" s="204" t="s">
        <v>143</v>
      </c>
      <c r="AU545" s="204" t="s">
        <v>90</v>
      </c>
      <c r="AY545" s="19" t="s">
        <v>140</v>
      </c>
      <c r="BE545" s="135">
        <f>IF(N545="základní",J545,0)</f>
        <v>0</v>
      </c>
      <c r="BF545" s="135">
        <f>IF(N545="snížená",J545,0)</f>
        <v>0</v>
      </c>
      <c r="BG545" s="135">
        <f>IF(N545="zákl. přenesená",J545,0)</f>
        <v>0</v>
      </c>
      <c r="BH545" s="135">
        <f>IF(N545="sníž. přenesená",J545,0)</f>
        <v>0</v>
      </c>
      <c r="BI545" s="135">
        <f>IF(N545="nulová",J545,0)</f>
        <v>0</v>
      </c>
      <c r="BJ545" s="19" t="s">
        <v>88</v>
      </c>
      <c r="BK545" s="135">
        <f>ROUND(I545*H545,2)</f>
        <v>0</v>
      </c>
      <c r="BL545" s="19" t="s">
        <v>148</v>
      </c>
      <c r="BM545" s="204" t="s">
        <v>672</v>
      </c>
    </row>
    <row r="546" s="2" customFormat="1">
      <c r="A546" s="40"/>
      <c r="B546" s="41"/>
      <c r="C546" s="40"/>
      <c r="D546" s="205" t="s">
        <v>150</v>
      </c>
      <c r="E546" s="40"/>
      <c r="F546" s="206" t="s">
        <v>673</v>
      </c>
      <c r="G546" s="40"/>
      <c r="H546" s="40"/>
      <c r="I546" s="207"/>
      <c r="J546" s="40"/>
      <c r="K546" s="40"/>
      <c r="L546" s="41"/>
      <c r="M546" s="208"/>
      <c r="N546" s="209"/>
      <c r="O546" s="79"/>
      <c r="P546" s="79"/>
      <c r="Q546" s="79"/>
      <c r="R546" s="79"/>
      <c r="S546" s="79"/>
      <c r="T546" s="80"/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T546" s="19" t="s">
        <v>150</v>
      </c>
      <c r="AU546" s="19" t="s">
        <v>90</v>
      </c>
    </row>
    <row r="547" s="14" customFormat="1">
      <c r="A547" s="14"/>
      <c r="B547" s="217"/>
      <c r="C547" s="14"/>
      <c r="D547" s="205" t="s">
        <v>152</v>
      </c>
      <c r="E547" s="218" t="s">
        <v>1</v>
      </c>
      <c r="F547" s="219" t="s">
        <v>674</v>
      </c>
      <c r="G547" s="14"/>
      <c r="H547" s="220">
        <v>46.926000000000002</v>
      </c>
      <c r="I547" s="221"/>
      <c r="J547" s="14"/>
      <c r="K547" s="14"/>
      <c r="L547" s="217"/>
      <c r="M547" s="222"/>
      <c r="N547" s="223"/>
      <c r="O547" s="223"/>
      <c r="P547" s="223"/>
      <c r="Q547" s="223"/>
      <c r="R547" s="223"/>
      <c r="S547" s="223"/>
      <c r="T547" s="22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18" t="s">
        <v>152</v>
      </c>
      <c r="AU547" s="218" t="s">
        <v>90</v>
      </c>
      <c r="AV547" s="14" t="s">
        <v>90</v>
      </c>
      <c r="AW547" s="14" t="s">
        <v>36</v>
      </c>
      <c r="AX547" s="14" t="s">
        <v>88</v>
      </c>
      <c r="AY547" s="218" t="s">
        <v>140</v>
      </c>
    </row>
    <row r="548" s="2" customFormat="1" ht="24.15" customHeight="1">
      <c r="A548" s="40"/>
      <c r="B548" s="192"/>
      <c r="C548" s="193" t="s">
        <v>675</v>
      </c>
      <c r="D548" s="193" t="s">
        <v>143</v>
      </c>
      <c r="E548" s="194" t="s">
        <v>676</v>
      </c>
      <c r="F548" s="195" t="s">
        <v>677</v>
      </c>
      <c r="G548" s="196" t="s">
        <v>186</v>
      </c>
      <c r="H548" s="197">
        <v>21</v>
      </c>
      <c r="I548" s="198"/>
      <c r="J548" s="199">
        <f>ROUND(I548*H548,2)</f>
        <v>0</v>
      </c>
      <c r="K548" s="195" t="s">
        <v>245</v>
      </c>
      <c r="L548" s="41"/>
      <c r="M548" s="200" t="s">
        <v>1</v>
      </c>
      <c r="N548" s="201" t="s">
        <v>46</v>
      </c>
      <c r="O548" s="79"/>
      <c r="P548" s="202">
        <f>O548*H548</f>
        <v>0</v>
      </c>
      <c r="Q548" s="202">
        <v>0</v>
      </c>
      <c r="R548" s="202">
        <f>Q548*H548</f>
        <v>0</v>
      </c>
      <c r="S548" s="202">
        <v>0</v>
      </c>
      <c r="T548" s="203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04" t="s">
        <v>148</v>
      </c>
      <c r="AT548" s="204" t="s">
        <v>143</v>
      </c>
      <c r="AU548" s="204" t="s">
        <v>90</v>
      </c>
      <c r="AY548" s="19" t="s">
        <v>140</v>
      </c>
      <c r="BE548" s="135">
        <f>IF(N548="základní",J548,0)</f>
        <v>0</v>
      </c>
      <c r="BF548" s="135">
        <f>IF(N548="snížená",J548,0)</f>
        <v>0</v>
      </c>
      <c r="BG548" s="135">
        <f>IF(N548="zákl. přenesená",J548,0)</f>
        <v>0</v>
      </c>
      <c r="BH548" s="135">
        <f>IF(N548="sníž. přenesená",J548,0)</f>
        <v>0</v>
      </c>
      <c r="BI548" s="135">
        <f>IF(N548="nulová",J548,0)</f>
        <v>0</v>
      </c>
      <c r="BJ548" s="19" t="s">
        <v>88</v>
      </c>
      <c r="BK548" s="135">
        <f>ROUND(I548*H548,2)</f>
        <v>0</v>
      </c>
      <c r="BL548" s="19" t="s">
        <v>148</v>
      </c>
      <c r="BM548" s="204" t="s">
        <v>678</v>
      </c>
    </row>
    <row r="549" s="2" customFormat="1">
      <c r="A549" s="40"/>
      <c r="B549" s="41"/>
      <c r="C549" s="40"/>
      <c r="D549" s="205" t="s">
        <v>150</v>
      </c>
      <c r="E549" s="40"/>
      <c r="F549" s="206" t="s">
        <v>677</v>
      </c>
      <c r="G549" s="40"/>
      <c r="H549" s="40"/>
      <c r="I549" s="207"/>
      <c r="J549" s="40"/>
      <c r="K549" s="40"/>
      <c r="L549" s="41"/>
      <c r="M549" s="208"/>
      <c r="N549" s="209"/>
      <c r="O549" s="79"/>
      <c r="P549" s="79"/>
      <c r="Q549" s="79"/>
      <c r="R549" s="79"/>
      <c r="S549" s="79"/>
      <c r="T549" s="80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T549" s="19" t="s">
        <v>150</v>
      </c>
      <c r="AU549" s="19" t="s">
        <v>90</v>
      </c>
    </row>
    <row r="550" s="13" customFormat="1">
      <c r="A550" s="13"/>
      <c r="B550" s="210"/>
      <c r="C550" s="13"/>
      <c r="D550" s="205" t="s">
        <v>152</v>
      </c>
      <c r="E550" s="211" t="s">
        <v>1</v>
      </c>
      <c r="F550" s="212" t="s">
        <v>679</v>
      </c>
      <c r="G550" s="13"/>
      <c r="H550" s="211" t="s">
        <v>1</v>
      </c>
      <c r="I550" s="213"/>
      <c r="J550" s="13"/>
      <c r="K550" s="13"/>
      <c r="L550" s="210"/>
      <c r="M550" s="214"/>
      <c r="N550" s="215"/>
      <c r="O550" s="215"/>
      <c r="P550" s="215"/>
      <c r="Q550" s="215"/>
      <c r="R550" s="215"/>
      <c r="S550" s="215"/>
      <c r="T550" s="216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11" t="s">
        <v>152</v>
      </c>
      <c r="AU550" s="211" t="s">
        <v>90</v>
      </c>
      <c r="AV550" s="13" t="s">
        <v>88</v>
      </c>
      <c r="AW550" s="13" t="s">
        <v>36</v>
      </c>
      <c r="AX550" s="13" t="s">
        <v>81</v>
      </c>
      <c r="AY550" s="211" t="s">
        <v>140</v>
      </c>
    </row>
    <row r="551" s="14" customFormat="1">
      <c r="A551" s="14"/>
      <c r="B551" s="217"/>
      <c r="C551" s="14"/>
      <c r="D551" s="205" t="s">
        <v>152</v>
      </c>
      <c r="E551" s="218" t="s">
        <v>1</v>
      </c>
      <c r="F551" s="219" t="s">
        <v>680</v>
      </c>
      <c r="G551" s="14"/>
      <c r="H551" s="220">
        <v>21</v>
      </c>
      <c r="I551" s="221"/>
      <c r="J551" s="14"/>
      <c r="K551" s="14"/>
      <c r="L551" s="217"/>
      <c r="M551" s="222"/>
      <c r="N551" s="223"/>
      <c r="O551" s="223"/>
      <c r="P551" s="223"/>
      <c r="Q551" s="223"/>
      <c r="R551" s="223"/>
      <c r="S551" s="223"/>
      <c r="T551" s="224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18" t="s">
        <v>152</v>
      </c>
      <c r="AU551" s="218" t="s">
        <v>90</v>
      </c>
      <c r="AV551" s="14" t="s">
        <v>90</v>
      </c>
      <c r="AW551" s="14" t="s">
        <v>36</v>
      </c>
      <c r="AX551" s="14" t="s">
        <v>88</v>
      </c>
      <c r="AY551" s="218" t="s">
        <v>140</v>
      </c>
    </row>
    <row r="552" s="2" customFormat="1" ht="16.5" customHeight="1">
      <c r="A552" s="40"/>
      <c r="B552" s="192"/>
      <c r="C552" s="193" t="s">
        <v>681</v>
      </c>
      <c r="D552" s="193" t="s">
        <v>143</v>
      </c>
      <c r="E552" s="194" t="s">
        <v>682</v>
      </c>
      <c r="F552" s="195" t="s">
        <v>683</v>
      </c>
      <c r="G552" s="196" t="s">
        <v>186</v>
      </c>
      <c r="H552" s="197">
        <v>21</v>
      </c>
      <c r="I552" s="198"/>
      <c r="J552" s="199">
        <f>ROUND(I552*H552,2)</f>
        <v>0</v>
      </c>
      <c r="K552" s="195" t="s">
        <v>245</v>
      </c>
      <c r="L552" s="41"/>
      <c r="M552" s="200" t="s">
        <v>1</v>
      </c>
      <c r="N552" s="201" t="s">
        <v>46</v>
      </c>
      <c r="O552" s="79"/>
      <c r="P552" s="202">
        <f>O552*H552</f>
        <v>0</v>
      </c>
      <c r="Q552" s="202">
        <v>0</v>
      </c>
      <c r="R552" s="202">
        <f>Q552*H552</f>
        <v>0</v>
      </c>
      <c r="S552" s="202">
        <v>0</v>
      </c>
      <c r="T552" s="203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04" t="s">
        <v>148</v>
      </c>
      <c r="AT552" s="204" t="s">
        <v>143</v>
      </c>
      <c r="AU552" s="204" t="s">
        <v>90</v>
      </c>
      <c r="AY552" s="19" t="s">
        <v>140</v>
      </c>
      <c r="BE552" s="135">
        <f>IF(N552="základní",J552,0)</f>
        <v>0</v>
      </c>
      <c r="BF552" s="135">
        <f>IF(N552="snížená",J552,0)</f>
        <v>0</v>
      </c>
      <c r="BG552" s="135">
        <f>IF(N552="zákl. přenesená",J552,0)</f>
        <v>0</v>
      </c>
      <c r="BH552" s="135">
        <f>IF(N552="sníž. přenesená",J552,0)</f>
        <v>0</v>
      </c>
      <c r="BI552" s="135">
        <f>IF(N552="nulová",J552,0)</f>
        <v>0</v>
      </c>
      <c r="BJ552" s="19" t="s">
        <v>88</v>
      </c>
      <c r="BK552" s="135">
        <f>ROUND(I552*H552,2)</f>
        <v>0</v>
      </c>
      <c r="BL552" s="19" t="s">
        <v>148</v>
      </c>
      <c r="BM552" s="204" t="s">
        <v>684</v>
      </c>
    </row>
    <row r="553" s="2" customFormat="1">
      <c r="A553" s="40"/>
      <c r="B553" s="41"/>
      <c r="C553" s="40"/>
      <c r="D553" s="205" t="s">
        <v>150</v>
      </c>
      <c r="E553" s="40"/>
      <c r="F553" s="206" t="s">
        <v>685</v>
      </c>
      <c r="G553" s="40"/>
      <c r="H553" s="40"/>
      <c r="I553" s="207"/>
      <c r="J553" s="40"/>
      <c r="K553" s="40"/>
      <c r="L553" s="41"/>
      <c r="M553" s="208"/>
      <c r="N553" s="209"/>
      <c r="O553" s="79"/>
      <c r="P553" s="79"/>
      <c r="Q553" s="79"/>
      <c r="R553" s="79"/>
      <c r="S553" s="79"/>
      <c r="T553" s="80"/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T553" s="19" t="s">
        <v>150</v>
      </c>
      <c r="AU553" s="19" t="s">
        <v>90</v>
      </c>
    </row>
    <row r="554" s="13" customFormat="1">
      <c r="A554" s="13"/>
      <c r="B554" s="210"/>
      <c r="C554" s="13"/>
      <c r="D554" s="205" t="s">
        <v>152</v>
      </c>
      <c r="E554" s="211" t="s">
        <v>1</v>
      </c>
      <c r="F554" s="212" t="s">
        <v>679</v>
      </c>
      <c r="G554" s="13"/>
      <c r="H554" s="211" t="s">
        <v>1</v>
      </c>
      <c r="I554" s="213"/>
      <c r="J554" s="13"/>
      <c r="K554" s="13"/>
      <c r="L554" s="210"/>
      <c r="M554" s="214"/>
      <c r="N554" s="215"/>
      <c r="O554" s="215"/>
      <c r="P554" s="215"/>
      <c r="Q554" s="215"/>
      <c r="R554" s="215"/>
      <c r="S554" s="215"/>
      <c r="T554" s="216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11" t="s">
        <v>152</v>
      </c>
      <c r="AU554" s="211" t="s">
        <v>90</v>
      </c>
      <c r="AV554" s="13" t="s">
        <v>88</v>
      </c>
      <c r="AW554" s="13" t="s">
        <v>36</v>
      </c>
      <c r="AX554" s="13" t="s">
        <v>81</v>
      </c>
      <c r="AY554" s="211" t="s">
        <v>140</v>
      </c>
    </row>
    <row r="555" s="14" customFormat="1">
      <c r="A555" s="14"/>
      <c r="B555" s="217"/>
      <c r="C555" s="14"/>
      <c r="D555" s="205" t="s">
        <v>152</v>
      </c>
      <c r="E555" s="218" t="s">
        <v>1</v>
      </c>
      <c r="F555" s="219" t="s">
        <v>680</v>
      </c>
      <c r="G555" s="14"/>
      <c r="H555" s="220">
        <v>21</v>
      </c>
      <c r="I555" s="221"/>
      <c r="J555" s="14"/>
      <c r="K555" s="14"/>
      <c r="L555" s="217"/>
      <c r="M555" s="222"/>
      <c r="N555" s="223"/>
      <c r="O555" s="223"/>
      <c r="P555" s="223"/>
      <c r="Q555" s="223"/>
      <c r="R555" s="223"/>
      <c r="S555" s="223"/>
      <c r="T555" s="224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18" t="s">
        <v>152</v>
      </c>
      <c r="AU555" s="218" t="s">
        <v>90</v>
      </c>
      <c r="AV555" s="14" t="s">
        <v>90</v>
      </c>
      <c r="AW555" s="14" t="s">
        <v>36</v>
      </c>
      <c r="AX555" s="14" t="s">
        <v>88</v>
      </c>
      <c r="AY555" s="218" t="s">
        <v>140</v>
      </c>
    </row>
    <row r="556" s="2" customFormat="1" ht="16.5" customHeight="1">
      <c r="A556" s="40"/>
      <c r="B556" s="192"/>
      <c r="C556" s="193" t="s">
        <v>686</v>
      </c>
      <c r="D556" s="193" t="s">
        <v>143</v>
      </c>
      <c r="E556" s="194" t="s">
        <v>687</v>
      </c>
      <c r="F556" s="195" t="s">
        <v>688</v>
      </c>
      <c r="G556" s="196" t="s">
        <v>186</v>
      </c>
      <c r="H556" s="197">
        <v>420</v>
      </c>
      <c r="I556" s="198"/>
      <c r="J556" s="199">
        <f>ROUND(I556*H556,2)</f>
        <v>0</v>
      </c>
      <c r="K556" s="195" t="s">
        <v>245</v>
      </c>
      <c r="L556" s="41"/>
      <c r="M556" s="200" t="s">
        <v>1</v>
      </c>
      <c r="N556" s="201" t="s">
        <v>46</v>
      </c>
      <c r="O556" s="79"/>
      <c r="P556" s="202">
        <f>O556*H556</f>
        <v>0</v>
      </c>
      <c r="Q556" s="202">
        <v>0</v>
      </c>
      <c r="R556" s="202">
        <f>Q556*H556</f>
        <v>0</v>
      </c>
      <c r="S556" s="202">
        <v>0</v>
      </c>
      <c r="T556" s="203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04" t="s">
        <v>148</v>
      </c>
      <c r="AT556" s="204" t="s">
        <v>143</v>
      </c>
      <c r="AU556" s="204" t="s">
        <v>90</v>
      </c>
      <c r="AY556" s="19" t="s">
        <v>140</v>
      </c>
      <c r="BE556" s="135">
        <f>IF(N556="základní",J556,0)</f>
        <v>0</v>
      </c>
      <c r="BF556" s="135">
        <f>IF(N556="snížená",J556,0)</f>
        <v>0</v>
      </c>
      <c r="BG556" s="135">
        <f>IF(N556="zákl. přenesená",J556,0)</f>
        <v>0</v>
      </c>
      <c r="BH556" s="135">
        <f>IF(N556="sníž. přenesená",J556,0)</f>
        <v>0</v>
      </c>
      <c r="BI556" s="135">
        <f>IF(N556="nulová",J556,0)</f>
        <v>0</v>
      </c>
      <c r="BJ556" s="19" t="s">
        <v>88</v>
      </c>
      <c r="BK556" s="135">
        <f>ROUND(I556*H556,2)</f>
        <v>0</v>
      </c>
      <c r="BL556" s="19" t="s">
        <v>148</v>
      </c>
      <c r="BM556" s="204" t="s">
        <v>689</v>
      </c>
    </row>
    <row r="557" s="2" customFormat="1">
      <c r="A557" s="40"/>
      <c r="B557" s="41"/>
      <c r="C557" s="40"/>
      <c r="D557" s="205" t="s">
        <v>150</v>
      </c>
      <c r="E557" s="40"/>
      <c r="F557" s="206" t="s">
        <v>690</v>
      </c>
      <c r="G557" s="40"/>
      <c r="H557" s="40"/>
      <c r="I557" s="207"/>
      <c r="J557" s="40"/>
      <c r="K557" s="40"/>
      <c r="L557" s="41"/>
      <c r="M557" s="208"/>
      <c r="N557" s="209"/>
      <c r="O557" s="79"/>
      <c r="P557" s="79"/>
      <c r="Q557" s="79"/>
      <c r="R557" s="79"/>
      <c r="S557" s="79"/>
      <c r="T557" s="80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150</v>
      </c>
      <c r="AU557" s="19" t="s">
        <v>90</v>
      </c>
    </row>
    <row r="558" s="13" customFormat="1">
      <c r="A558" s="13"/>
      <c r="B558" s="210"/>
      <c r="C558" s="13"/>
      <c r="D558" s="205" t="s">
        <v>152</v>
      </c>
      <c r="E558" s="211" t="s">
        <v>1</v>
      </c>
      <c r="F558" s="212" t="s">
        <v>691</v>
      </c>
      <c r="G558" s="13"/>
      <c r="H558" s="211" t="s">
        <v>1</v>
      </c>
      <c r="I558" s="213"/>
      <c r="J558" s="13"/>
      <c r="K558" s="13"/>
      <c r="L558" s="210"/>
      <c r="M558" s="214"/>
      <c r="N558" s="215"/>
      <c r="O558" s="215"/>
      <c r="P558" s="215"/>
      <c r="Q558" s="215"/>
      <c r="R558" s="215"/>
      <c r="S558" s="215"/>
      <c r="T558" s="216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11" t="s">
        <v>152</v>
      </c>
      <c r="AU558" s="211" t="s">
        <v>90</v>
      </c>
      <c r="AV558" s="13" t="s">
        <v>88</v>
      </c>
      <c r="AW558" s="13" t="s">
        <v>36</v>
      </c>
      <c r="AX558" s="13" t="s">
        <v>81</v>
      </c>
      <c r="AY558" s="211" t="s">
        <v>140</v>
      </c>
    </row>
    <row r="559" s="14" customFormat="1">
      <c r="A559" s="14"/>
      <c r="B559" s="217"/>
      <c r="C559" s="14"/>
      <c r="D559" s="205" t="s">
        <v>152</v>
      </c>
      <c r="E559" s="218" t="s">
        <v>1</v>
      </c>
      <c r="F559" s="219" t="s">
        <v>692</v>
      </c>
      <c r="G559" s="14"/>
      <c r="H559" s="220">
        <v>420</v>
      </c>
      <c r="I559" s="221"/>
      <c r="J559" s="14"/>
      <c r="K559" s="14"/>
      <c r="L559" s="217"/>
      <c r="M559" s="222"/>
      <c r="N559" s="223"/>
      <c r="O559" s="223"/>
      <c r="P559" s="223"/>
      <c r="Q559" s="223"/>
      <c r="R559" s="223"/>
      <c r="S559" s="223"/>
      <c r="T559" s="22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18" t="s">
        <v>152</v>
      </c>
      <c r="AU559" s="218" t="s">
        <v>90</v>
      </c>
      <c r="AV559" s="14" t="s">
        <v>90</v>
      </c>
      <c r="AW559" s="14" t="s">
        <v>36</v>
      </c>
      <c r="AX559" s="14" t="s">
        <v>88</v>
      </c>
      <c r="AY559" s="218" t="s">
        <v>140</v>
      </c>
    </row>
    <row r="560" s="2" customFormat="1" ht="16.5" customHeight="1">
      <c r="A560" s="40"/>
      <c r="B560" s="192"/>
      <c r="C560" s="193" t="s">
        <v>693</v>
      </c>
      <c r="D560" s="193" t="s">
        <v>143</v>
      </c>
      <c r="E560" s="194" t="s">
        <v>694</v>
      </c>
      <c r="F560" s="195" t="s">
        <v>695</v>
      </c>
      <c r="G560" s="196" t="s">
        <v>186</v>
      </c>
      <c r="H560" s="197">
        <v>73.551000000000002</v>
      </c>
      <c r="I560" s="198"/>
      <c r="J560" s="199">
        <f>ROUND(I560*H560,2)</f>
        <v>0</v>
      </c>
      <c r="K560" s="195" t="s">
        <v>245</v>
      </c>
      <c r="L560" s="41"/>
      <c r="M560" s="200" t="s">
        <v>1</v>
      </c>
      <c r="N560" s="201" t="s">
        <v>46</v>
      </c>
      <c r="O560" s="79"/>
      <c r="P560" s="202">
        <f>O560*H560</f>
        <v>0</v>
      </c>
      <c r="Q560" s="202">
        <v>0</v>
      </c>
      <c r="R560" s="202">
        <f>Q560*H560</f>
        <v>0</v>
      </c>
      <c r="S560" s="202">
        <v>0</v>
      </c>
      <c r="T560" s="203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04" t="s">
        <v>148</v>
      </c>
      <c r="AT560" s="204" t="s">
        <v>143</v>
      </c>
      <c r="AU560" s="204" t="s">
        <v>90</v>
      </c>
      <c r="AY560" s="19" t="s">
        <v>140</v>
      </c>
      <c r="BE560" s="135">
        <f>IF(N560="základní",J560,0)</f>
        <v>0</v>
      </c>
      <c r="BF560" s="135">
        <f>IF(N560="snížená",J560,0)</f>
        <v>0</v>
      </c>
      <c r="BG560" s="135">
        <f>IF(N560="zákl. přenesená",J560,0)</f>
        <v>0</v>
      </c>
      <c r="BH560" s="135">
        <f>IF(N560="sníž. přenesená",J560,0)</f>
        <v>0</v>
      </c>
      <c r="BI560" s="135">
        <f>IF(N560="nulová",J560,0)</f>
        <v>0</v>
      </c>
      <c r="BJ560" s="19" t="s">
        <v>88</v>
      </c>
      <c r="BK560" s="135">
        <f>ROUND(I560*H560,2)</f>
        <v>0</v>
      </c>
      <c r="BL560" s="19" t="s">
        <v>148</v>
      </c>
      <c r="BM560" s="204" t="s">
        <v>696</v>
      </c>
    </row>
    <row r="561" s="2" customFormat="1">
      <c r="A561" s="40"/>
      <c r="B561" s="41"/>
      <c r="C561" s="40"/>
      <c r="D561" s="205" t="s">
        <v>150</v>
      </c>
      <c r="E561" s="40"/>
      <c r="F561" s="206" t="s">
        <v>697</v>
      </c>
      <c r="G561" s="40"/>
      <c r="H561" s="40"/>
      <c r="I561" s="207"/>
      <c r="J561" s="40"/>
      <c r="K561" s="40"/>
      <c r="L561" s="41"/>
      <c r="M561" s="208"/>
      <c r="N561" s="209"/>
      <c r="O561" s="79"/>
      <c r="P561" s="79"/>
      <c r="Q561" s="79"/>
      <c r="R561" s="79"/>
      <c r="S561" s="79"/>
      <c r="T561" s="80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T561" s="19" t="s">
        <v>150</v>
      </c>
      <c r="AU561" s="19" t="s">
        <v>90</v>
      </c>
    </row>
    <row r="562" s="13" customFormat="1">
      <c r="A562" s="13"/>
      <c r="B562" s="210"/>
      <c r="C562" s="13"/>
      <c r="D562" s="205" t="s">
        <v>152</v>
      </c>
      <c r="E562" s="211" t="s">
        <v>1</v>
      </c>
      <c r="F562" s="212" t="s">
        <v>698</v>
      </c>
      <c r="G562" s="13"/>
      <c r="H562" s="211" t="s">
        <v>1</v>
      </c>
      <c r="I562" s="213"/>
      <c r="J562" s="13"/>
      <c r="K562" s="13"/>
      <c r="L562" s="210"/>
      <c r="M562" s="214"/>
      <c r="N562" s="215"/>
      <c r="O562" s="215"/>
      <c r="P562" s="215"/>
      <c r="Q562" s="215"/>
      <c r="R562" s="215"/>
      <c r="S562" s="215"/>
      <c r="T562" s="216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11" t="s">
        <v>152</v>
      </c>
      <c r="AU562" s="211" t="s">
        <v>90</v>
      </c>
      <c r="AV562" s="13" t="s">
        <v>88</v>
      </c>
      <c r="AW562" s="13" t="s">
        <v>36</v>
      </c>
      <c r="AX562" s="13" t="s">
        <v>81</v>
      </c>
      <c r="AY562" s="211" t="s">
        <v>140</v>
      </c>
    </row>
    <row r="563" s="14" customFormat="1">
      <c r="A563" s="14"/>
      <c r="B563" s="217"/>
      <c r="C563" s="14"/>
      <c r="D563" s="205" t="s">
        <v>152</v>
      </c>
      <c r="E563" s="218" t="s">
        <v>1</v>
      </c>
      <c r="F563" s="219" t="s">
        <v>699</v>
      </c>
      <c r="G563" s="14"/>
      <c r="H563" s="220">
        <v>46.926000000000002</v>
      </c>
      <c r="I563" s="221"/>
      <c r="J563" s="14"/>
      <c r="K563" s="14"/>
      <c r="L563" s="217"/>
      <c r="M563" s="222"/>
      <c r="N563" s="223"/>
      <c r="O563" s="223"/>
      <c r="P563" s="223"/>
      <c r="Q563" s="223"/>
      <c r="R563" s="223"/>
      <c r="S563" s="223"/>
      <c r="T563" s="22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18" t="s">
        <v>152</v>
      </c>
      <c r="AU563" s="218" t="s">
        <v>90</v>
      </c>
      <c r="AV563" s="14" t="s">
        <v>90</v>
      </c>
      <c r="AW563" s="14" t="s">
        <v>36</v>
      </c>
      <c r="AX563" s="14" t="s">
        <v>81</v>
      </c>
      <c r="AY563" s="218" t="s">
        <v>140</v>
      </c>
    </row>
    <row r="564" s="13" customFormat="1">
      <c r="A564" s="13"/>
      <c r="B564" s="210"/>
      <c r="C564" s="13"/>
      <c r="D564" s="205" t="s">
        <v>152</v>
      </c>
      <c r="E564" s="211" t="s">
        <v>1</v>
      </c>
      <c r="F564" s="212" t="s">
        <v>700</v>
      </c>
      <c r="G564" s="13"/>
      <c r="H564" s="211" t="s">
        <v>1</v>
      </c>
      <c r="I564" s="213"/>
      <c r="J564" s="13"/>
      <c r="K564" s="13"/>
      <c r="L564" s="210"/>
      <c r="M564" s="214"/>
      <c r="N564" s="215"/>
      <c r="O564" s="215"/>
      <c r="P564" s="215"/>
      <c r="Q564" s="215"/>
      <c r="R564" s="215"/>
      <c r="S564" s="215"/>
      <c r="T564" s="21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11" t="s">
        <v>152</v>
      </c>
      <c r="AU564" s="211" t="s">
        <v>90</v>
      </c>
      <c r="AV564" s="13" t="s">
        <v>88</v>
      </c>
      <c r="AW564" s="13" t="s">
        <v>36</v>
      </c>
      <c r="AX564" s="13" t="s">
        <v>81</v>
      </c>
      <c r="AY564" s="211" t="s">
        <v>140</v>
      </c>
    </row>
    <row r="565" s="14" customFormat="1">
      <c r="A565" s="14"/>
      <c r="B565" s="217"/>
      <c r="C565" s="14"/>
      <c r="D565" s="205" t="s">
        <v>152</v>
      </c>
      <c r="E565" s="218" t="s">
        <v>1</v>
      </c>
      <c r="F565" s="219" t="s">
        <v>701</v>
      </c>
      <c r="G565" s="14"/>
      <c r="H565" s="220">
        <v>26.625</v>
      </c>
      <c r="I565" s="221"/>
      <c r="J565" s="14"/>
      <c r="K565" s="14"/>
      <c r="L565" s="217"/>
      <c r="M565" s="222"/>
      <c r="N565" s="223"/>
      <c r="O565" s="223"/>
      <c r="P565" s="223"/>
      <c r="Q565" s="223"/>
      <c r="R565" s="223"/>
      <c r="S565" s="223"/>
      <c r="T565" s="224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18" t="s">
        <v>152</v>
      </c>
      <c r="AU565" s="218" t="s">
        <v>90</v>
      </c>
      <c r="AV565" s="14" t="s">
        <v>90</v>
      </c>
      <c r="AW565" s="14" t="s">
        <v>36</v>
      </c>
      <c r="AX565" s="14" t="s">
        <v>81</v>
      </c>
      <c r="AY565" s="218" t="s">
        <v>140</v>
      </c>
    </row>
    <row r="566" s="15" customFormat="1">
      <c r="A566" s="15"/>
      <c r="B566" s="226"/>
      <c r="C566" s="15"/>
      <c r="D566" s="205" t="s">
        <v>152</v>
      </c>
      <c r="E566" s="227" t="s">
        <v>1</v>
      </c>
      <c r="F566" s="228" t="s">
        <v>201</v>
      </c>
      <c r="G566" s="15"/>
      <c r="H566" s="229">
        <v>73.551000000000002</v>
      </c>
      <c r="I566" s="230"/>
      <c r="J566" s="15"/>
      <c r="K566" s="15"/>
      <c r="L566" s="226"/>
      <c r="M566" s="231"/>
      <c r="N566" s="232"/>
      <c r="O566" s="232"/>
      <c r="P566" s="232"/>
      <c r="Q566" s="232"/>
      <c r="R566" s="232"/>
      <c r="S566" s="232"/>
      <c r="T566" s="233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27" t="s">
        <v>152</v>
      </c>
      <c r="AU566" s="227" t="s">
        <v>90</v>
      </c>
      <c r="AV566" s="15" t="s">
        <v>148</v>
      </c>
      <c r="AW566" s="15" t="s">
        <v>36</v>
      </c>
      <c r="AX566" s="15" t="s">
        <v>88</v>
      </c>
      <c r="AY566" s="227" t="s">
        <v>140</v>
      </c>
    </row>
    <row r="567" s="2" customFormat="1" ht="16.5" customHeight="1">
      <c r="A567" s="40"/>
      <c r="B567" s="192"/>
      <c r="C567" s="193" t="s">
        <v>702</v>
      </c>
      <c r="D567" s="193" t="s">
        <v>143</v>
      </c>
      <c r="E567" s="194" t="s">
        <v>703</v>
      </c>
      <c r="F567" s="195" t="s">
        <v>704</v>
      </c>
      <c r="G567" s="196" t="s">
        <v>186</v>
      </c>
      <c r="H567" s="197">
        <v>2269.77</v>
      </c>
      <c r="I567" s="198"/>
      <c r="J567" s="199">
        <f>ROUND(I567*H567,2)</f>
        <v>0</v>
      </c>
      <c r="K567" s="195" t="s">
        <v>245</v>
      </c>
      <c r="L567" s="41"/>
      <c r="M567" s="200" t="s">
        <v>1</v>
      </c>
      <c r="N567" s="201" t="s">
        <v>46</v>
      </c>
      <c r="O567" s="79"/>
      <c r="P567" s="202">
        <f>O567*H567</f>
        <v>0</v>
      </c>
      <c r="Q567" s="202">
        <v>0</v>
      </c>
      <c r="R567" s="202">
        <f>Q567*H567</f>
        <v>0</v>
      </c>
      <c r="S567" s="202">
        <v>0</v>
      </c>
      <c r="T567" s="203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04" t="s">
        <v>148</v>
      </c>
      <c r="AT567" s="204" t="s">
        <v>143</v>
      </c>
      <c r="AU567" s="204" t="s">
        <v>90</v>
      </c>
      <c r="AY567" s="19" t="s">
        <v>140</v>
      </c>
      <c r="BE567" s="135">
        <f>IF(N567="základní",J567,0)</f>
        <v>0</v>
      </c>
      <c r="BF567" s="135">
        <f>IF(N567="snížená",J567,0)</f>
        <v>0</v>
      </c>
      <c r="BG567" s="135">
        <f>IF(N567="zákl. přenesená",J567,0)</f>
        <v>0</v>
      </c>
      <c r="BH567" s="135">
        <f>IF(N567="sníž. přenesená",J567,0)</f>
        <v>0</v>
      </c>
      <c r="BI567" s="135">
        <f>IF(N567="nulová",J567,0)</f>
        <v>0</v>
      </c>
      <c r="BJ567" s="19" t="s">
        <v>88</v>
      </c>
      <c r="BK567" s="135">
        <f>ROUND(I567*H567,2)</f>
        <v>0</v>
      </c>
      <c r="BL567" s="19" t="s">
        <v>148</v>
      </c>
      <c r="BM567" s="204" t="s">
        <v>705</v>
      </c>
    </row>
    <row r="568" s="2" customFormat="1">
      <c r="A568" s="40"/>
      <c r="B568" s="41"/>
      <c r="C568" s="40"/>
      <c r="D568" s="205" t="s">
        <v>150</v>
      </c>
      <c r="E568" s="40"/>
      <c r="F568" s="206" t="s">
        <v>706</v>
      </c>
      <c r="G568" s="40"/>
      <c r="H568" s="40"/>
      <c r="I568" s="207"/>
      <c r="J568" s="40"/>
      <c r="K568" s="40"/>
      <c r="L568" s="41"/>
      <c r="M568" s="208"/>
      <c r="N568" s="209"/>
      <c r="O568" s="79"/>
      <c r="P568" s="79"/>
      <c r="Q568" s="79"/>
      <c r="R568" s="79"/>
      <c r="S568" s="79"/>
      <c r="T568" s="80"/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T568" s="19" t="s">
        <v>150</v>
      </c>
      <c r="AU568" s="19" t="s">
        <v>90</v>
      </c>
    </row>
    <row r="569" s="13" customFormat="1">
      <c r="A569" s="13"/>
      <c r="B569" s="210"/>
      <c r="C569" s="13"/>
      <c r="D569" s="205" t="s">
        <v>152</v>
      </c>
      <c r="E569" s="211" t="s">
        <v>1</v>
      </c>
      <c r="F569" s="212" t="s">
        <v>698</v>
      </c>
      <c r="G569" s="13"/>
      <c r="H569" s="211" t="s">
        <v>1</v>
      </c>
      <c r="I569" s="213"/>
      <c r="J569" s="13"/>
      <c r="K569" s="13"/>
      <c r="L569" s="210"/>
      <c r="M569" s="214"/>
      <c r="N569" s="215"/>
      <c r="O569" s="215"/>
      <c r="P569" s="215"/>
      <c r="Q569" s="215"/>
      <c r="R569" s="215"/>
      <c r="S569" s="215"/>
      <c r="T569" s="216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11" t="s">
        <v>152</v>
      </c>
      <c r="AU569" s="211" t="s">
        <v>90</v>
      </c>
      <c r="AV569" s="13" t="s">
        <v>88</v>
      </c>
      <c r="AW569" s="13" t="s">
        <v>36</v>
      </c>
      <c r="AX569" s="13" t="s">
        <v>81</v>
      </c>
      <c r="AY569" s="211" t="s">
        <v>140</v>
      </c>
    </row>
    <row r="570" s="14" customFormat="1">
      <c r="A570" s="14"/>
      <c r="B570" s="217"/>
      <c r="C570" s="14"/>
      <c r="D570" s="205" t="s">
        <v>152</v>
      </c>
      <c r="E570" s="218" t="s">
        <v>1</v>
      </c>
      <c r="F570" s="219" t="s">
        <v>707</v>
      </c>
      <c r="G570" s="14"/>
      <c r="H570" s="220">
        <v>938.51999999999998</v>
      </c>
      <c r="I570" s="221"/>
      <c r="J570" s="14"/>
      <c r="K570" s="14"/>
      <c r="L570" s="217"/>
      <c r="M570" s="222"/>
      <c r="N570" s="223"/>
      <c r="O570" s="223"/>
      <c r="P570" s="223"/>
      <c r="Q570" s="223"/>
      <c r="R570" s="223"/>
      <c r="S570" s="223"/>
      <c r="T570" s="22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18" t="s">
        <v>152</v>
      </c>
      <c r="AU570" s="218" t="s">
        <v>90</v>
      </c>
      <c r="AV570" s="14" t="s">
        <v>90</v>
      </c>
      <c r="AW570" s="14" t="s">
        <v>36</v>
      </c>
      <c r="AX570" s="14" t="s">
        <v>81</v>
      </c>
      <c r="AY570" s="218" t="s">
        <v>140</v>
      </c>
    </row>
    <row r="571" s="13" customFormat="1">
      <c r="A571" s="13"/>
      <c r="B571" s="210"/>
      <c r="C571" s="13"/>
      <c r="D571" s="205" t="s">
        <v>152</v>
      </c>
      <c r="E571" s="211" t="s">
        <v>1</v>
      </c>
      <c r="F571" s="212" t="s">
        <v>700</v>
      </c>
      <c r="G571" s="13"/>
      <c r="H571" s="211" t="s">
        <v>1</v>
      </c>
      <c r="I571" s="213"/>
      <c r="J571" s="13"/>
      <c r="K571" s="13"/>
      <c r="L571" s="210"/>
      <c r="M571" s="214"/>
      <c r="N571" s="215"/>
      <c r="O571" s="215"/>
      <c r="P571" s="215"/>
      <c r="Q571" s="215"/>
      <c r="R571" s="215"/>
      <c r="S571" s="215"/>
      <c r="T571" s="216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11" t="s">
        <v>152</v>
      </c>
      <c r="AU571" s="211" t="s">
        <v>90</v>
      </c>
      <c r="AV571" s="13" t="s">
        <v>88</v>
      </c>
      <c r="AW571" s="13" t="s">
        <v>36</v>
      </c>
      <c r="AX571" s="13" t="s">
        <v>81</v>
      </c>
      <c r="AY571" s="211" t="s">
        <v>140</v>
      </c>
    </row>
    <row r="572" s="14" customFormat="1">
      <c r="A572" s="14"/>
      <c r="B572" s="217"/>
      <c r="C572" s="14"/>
      <c r="D572" s="205" t="s">
        <v>152</v>
      </c>
      <c r="E572" s="218" t="s">
        <v>1</v>
      </c>
      <c r="F572" s="219" t="s">
        <v>708</v>
      </c>
      <c r="G572" s="14"/>
      <c r="H572" s="220">
        <v>1331.25</v>
      </c>
      <c r="I572" s="221"/>
      <c r="J572" s="14"/>
      <c r="K572" s="14"/>
      <c r="L572" s="217"/>
      <c r="M572" s="222"/>
      <c r="N572" s="223"/>
      <c r="O572" s="223"/>
      <c r="P572" s="223"/>
      <c r="Q572" s="223"/>
      <c r="R572" s="223"/>
      <c r="S572" s="223"/>
      <c r="T572" s="224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18" t="s">
        <v>152</v>
      </c>
      <c r="AU572" s="218" t="s">
        <v>90</v>
      </c>
      <c r="AV572" s="14" t="s">
        <v>90</v>
      </c>
      <c r="AW572" s="14" t="s">
        <v>36</v>
      </c>
      <c r="AX572" s="14" t="s">
        <v>81</v>
      </c>
      <c r="AY572" s="218" t="s">
        <v>140</v>
      </c>
    </row>
    <row r="573" s="15" customFormat="1">
      <c r="A573" s="15"/>
      <c r="B573" s="226"/>
      <c r="C573" s="15"/>
      <c r="D573" s="205" t="s">
        <v>152</v>
      </c>
      <c r="E573" s="227" t="s">
        <v>1</v>
      </c>
      <c r="F573" s="228" t="s">
        <v>201</v>
      </c>
      <c r="G573" s="15"/>
      <c r="H573" s="229">
        <v>2269.77</v>
      </c>
      <c r="I573" s="230"/>
      <c r="J573" s="15"/>
      <c r="K573" s="15"/>
      <c r="L573" s="226"/>
      <c r="M573" s="231"/>
      <c r="N573" s="232"/>
      <c r="O573" s="232"/>
      <c r="P573" s="232"/>
      <c r="Q573" s="232"/>
      <c r="R573" s="232"/>
      <c r="S573" s="232"/>
      <c r="T573" s="233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27" t="s">
        <v>152</v>
      </c>
      <c r="AU573" s="227" t="s">
        <v>90</v>
      </c>
      <c r="AV573" s="15" t="s">
        <v>148</v>
      </c>
      <c r="AW573" s="15" t="s">
        <v>36</v>
      </c>
      <c r="AX573" s="15" t="s">
        <v>88</v>
      </c>
      <c r="AY573" s="227" t="s">
        <v>140</v>
      </c>
    </row>
    <row r="574" s="2" customFormat="1" ht="16.5" customHeight="1">
      <c r="A574" s="40"/>
      <c r="B574" s="192"/>
      <c r="C574" s="193" t="s">
        <v>709</v>
      </c>
      <c r="D574" s="193" t="s">
        <v>143</v>
      </c>
      <c r="E574" s="194" t="s">
        <v>710</v>
      </c>
      <c r="F574" s="195" t="s">
        <v>711</v>
      </c>
      <c r="G574" s="196" t="s">
        <v>186</v>
      </c>
      <c r="H574" s="197">
        <v>21</v>
      </c>
      <c r="I574" s="198"/>
      <c r="J574" s="199">
        <f>ROUND(I574*H574,2)</f>
        <v>0</v>
      </c>
      <c r="K574" s="195" t="s">
        <v>245</v>
      </c>
      <c r="L574" s="41"/>
      <c r="M574" s="200" t="s">
        <v>1</v>
      </c>
      <c r="N574" s="201" t="s">
        <v>46</v>
      </c>
      <c r="O574" s="79"/>
      <c r="P574" s="202">
        <f>O574*H574</f>
        <v>0</v>
      </c>
      <c r="Q574" s="202">
        <v>0</v>
      </c>
      <c r="R574" s="202">
        <f>Q574*H574</f>
        <v>0</v>
      </c>
      <c r="S574" s="202">
        <v>0</v>
      </c>
      <c r="T574" s="203">
        <f>S574*H574</f>
        <v>0</v>
      </c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R574" s="204" t="s">
        <v>148</v>
      </c>
      <c r="AT574" s="204" t="s">
        <v>143</v>
      </c>
      <c r="AU574" s="204" t="s">
        <v>90</v>
      </c>
      <c r="AY574" s="19" t="s">
        <v>140</v>
      </c>
      <c r="BE574" s="135">
        <f>IF(N574="základní",J574,0)</f>
        <v>0</v>
      </c>
      <c r="BF574" s="135">
        <f>IF(N574="snížená",J574,0)</f>
        <v>0</v>
      </c>
      <c r="BG574" s="135">
        <f>IF(N574="zákl. přenesená",J574,0)</f>
        <v>0</v>
      </c>
      <c r="BH574" s="135">
        <f>IF(N574="sníž. přenesená",J574,0)</f>
        <v>0</v>
      </c>
      <c r="BI574" s="135">
        <f>IF(N574="nulová",J574,0)</f>
        <v>0</v>
      </c>
      <c r="BJ574" s="19" t="s">
        <v>88</v>
      </c>
      <c r="BK574" s="135">
        <f>ROUND(I574*H574,2)</f>
        <v>0</v>
      </c>
      <c r="BL574" s="19" t="s">
        <v>148</v>
      </c>
      <c r="BM574" s="204" t="s">
        <v>712</v>
      </c>
    </row>
    <row r="575" s="2" customFormat="1">
      <c r="A575" s="40"/>
      <c r="B575" s="41"/>
      <c r="C575" s="40"/>
      <c r="D575" s="205" t="s">
        <v>150</v>
      </c>
      <c r="E575" s="40"/>
      <c r="F575" s="206" t="s">
        <v>713</v>
      </c>
      <c r="G575" s="40"/>
      <c r="H575" s="40"/>
      <c r="I575" s="207"/>
      <c r="J575" s="40"/>
      <c r="K575" s="40"/>
      <c r="L575" s="41"/>
      <c r="M575" s="208"/>
      <c r="N575" s="209"/>
      <c r="O575" s="79"/>
      <c r="P575" s="79"/>
      <c r="Q575" s="79"/>
      <c r="R575" s="79"/>
      <c r="S575" s="79"/>
      <c r="T575" s="80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9" t="s">
        <v>150</v>
      </c>
      <c r="AU575" s="19" t="s">
        <v>90</v>
      </c>
    </row>
    <row r="576" s="13" customFormat="1">
      <c r="A576" s="13"/>
      <c r="B576" s="210"/>
      <c r="C576" s="13"/>
      <c r="D576" s="205" t="s">
        <v>152</v>
      </c>
      <c r="E576" s="211" t="s">
        <v>1</v>
      </c>
      <c r="F576" s="212" t="s">
        <v>691</v>
      </c>
      <c r="G576" s="13"/>
      <c r="H576" s="211" t="s">
        <v>1</v>
      </c>
      <c r="I576" s="213"/>
      <c r="J576" s="13"/>
      <c r="K576" s="13"/>
      <c r="L576" s="210"/>
      <c r="M576" s="214"/>
      <c r="N576" s="215"/>
      <c r="O576" s="215"/>
      <c r="P576" s="215"/>
      <c r="Q576" s="215"/>
      <c r="R576" s="215"/>
      <c r="S576" s="215"/>
      <c r="T576" s="216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11" t="s">
        <v>152</v>
      </c>
      <c r="AU576" s="211" t="s">
        <v>90</v>
      </c>
      <c r="AV576" s="13" t="s">
        <v>88</v>
      </c>
      <c r="AW576" s="13" t="s">
        <v>36</v>
      </c>
      <c r="AX576" s="13" t="s">
        <v>81</v>
      </c>
      <c r="AY576" s="211" t="s">
        <v>140</v>
      </c>
    </row>
    <row r="577" s="14" customFormat="1">
      <c r="A577" s="14"/>
      <c r="B577" s="217"/>
      <c r="C577" s="14"/>
      <c r="D577" s="205" t="s">
        <v>152</v>
      </c>
      <c r="E577" s="218" t="s">
        <v>1</v>
      </c>
      <c r="F577" s="219" t="s">
        <v>680</v>
      </c>
      <c r="G577" s="14"/>
      <c r="H577" s="220">
        <v>21</v>
      </c>
      <c r="I577" s="221"/>
      <c r="J577" s="14"/>
      <c r="K577" s="14"/>
      <c r="L577" s="217"/>
      <c r="M577" s="222"/>
      <c r="N577" s="223"/>
      <c r="O577" s="223"/>
      <c r="P577" s="223"/>
      <c r="Q577" s="223"/>
      <c r="R577" s="223"/>
      <c r="S577" s="223"/>
      <c r="T577" s="22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18" t="s">
        <v>152</v>
      </c>
      <c r="AU577" s="218" t="s">
        <v>90</v>
      </c>
      <c r="AV577" s="14" t="s">
        <v>90</v>
      </c>
      <c r="AW577" s="14" t="s">
        <v>36</v>
      </c>
      <c r="AX577" s="14" t="s">
        <v>88</v>
      </c>
      <c r="AY577" s="218" t="s">
        <v>140</v>
      </c>
    </row>
    <row r="578" s="2" customFormat="1" ht="16.5" customHeight="1">
      <c r="A578" s="40"/>
      <c r="B578" s="192"/>
      <c r="C578" s="193" t="s">
        <v>714</v>
      </c>
      <c r="D578" s="193" t="s">
        <v>143</v>
      </c>
      <c r="E578" s="194" t="s">
        <v>715</v>
      </c>
      <c r="F578" s="195" t="s">
        <v>716</v>
      </c>
      <c r="G578" s="196" t="s">
        <v>186</v>
      </c>
      <c r="H578" s="197">
        <v>73.551000000000002</v>
      </c>
      <c r="I578" s="198"/>
      <c r="J578" s="199">
        <f>ROUND(I578*H578,2)</f>
        <v>0</v>
      </c>
      <c r="K578" s="195" t="s">
        <v>245</v>
      </c>
      <c r="L578" s="41"/>
      <c r="M578" s="200" t="s">
        <v>1</v>
      </c>
      <c r="N578" s="201" t="s">
        <v>46</v>
      </c>
      <c r="O578" s="79"/>
      <c r="P578" s="202">
        <f>O578*H578</f>
        <v>0</v>
      </c>
      <c r="Q578" s="202">
        <v>0</v>
      </c>
      <c r="R578" s="202">
        <f>Q578*H578</f>
        <v>0</v>
      </c>
      <c r="S578" s="202">
        <v>0</v>
      </c>
      <c r="T578" s="203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04" t="s">
        <v>148</v>
      </c>
      <c r="AT578" s="204" t="s">
        <v>143</v>
      </c>
      <c r="AU578" s="204" t="s">
        <v>90</v>
      </c>
      <c r="AY578" s="19" t="s">
        <v>140</v>
      </c>
      <c r="BE578" s="135">
        <f>IF(N578="základní",J578,0)</f>
        <v>0</v>
      </c>
      <c r="BF578" s="135">
        <f>IF(N578="snížená",J578,0)</f>
        <v>0</v>
      </c>
      <c r="BG578" s="135">
        <f>IF(N578="zákl. přenesená",J578,0)</f>
        <v>0</v>
      </c>
      <c r="BH578" s="135">
        <f>IF(N578="sníž. přenesená",J578,0)</f>
        <v>0</v>
      </c>
      <c r="BI578" s="135">
        <f>IF(N578="nulová",J578,0)</f>
        <v>0</v>
      </c>
      <c r="BJ578" s="19" t="s">
        <v>88</v>
      </c>
      <c r="BK578" s="135">
        <f>ROUND(I578*H578,2)</f>
        <v>0</v>
      </c>
      <c r="BL578" s="19" t="s">
        <v>148</v>
      </c>
      <c r="BM578" s="204" t="s">
        <v>717</v>
      </c>
    </row>
    <row r="579" s="2" customFormat="1">
      <c r="A579" s="40"/>
      <c r="B579" s="41"/>
      <c r="C579" s="40"/>
      <c r="D579" s="205" t="s">
        <v>150</v>
      </c>
      <c r="E579" s="40"/>
      <c r="F579" s="206" t="s">
        <v>718</v>
      </c>
      <c r="G579" s="40"/>
      <c r="H579" s="40"/>
      <c r="I579" s="207"/>
      <c r="J579" s="40"/>
      <c r="K579" s="40"/>
      <c r="L579" s="41"/>
      <c r="M579" s="208"/>
      <c r="N579" s="209"/>
      <c r="O579" s="79"/>
      <c r="P579" s="79"/>
      <c r="Q579" s="79"/>
      <c r="R579" s="79"/>
      <c r="S579" s="79"/>
      <c r="T579" s="80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T579" s="19" t="s">
        <v>150</v>
      </c>
      <c r="AU579" s="19" t="s">
        <v>90</v>
      </c>
    </row>
    <row r="580" s="13" customFormat="1">
      <c r="A580" s="13"/>
      <c r="B580" s="210"/>
      <c r="C580" s="13"/>
      <c r="D580" s="205" t="s">
        <v>152</v>
      </c>
      <c r="E580" s="211" t="s">
        <v>1</v>
      </c>
      <c r="F580" s="212" t="s">
        <v>698</v>
      </c>
      <c r="G580" s="13"/>
      <c r="H580" s="211" t="s">
        <v>1</v>
      </c>
      <c r="I580" s="213"/>
      <c r="J580" s="13"/>
      <c r="K580" s="13"/>
      <c r="L580" s="210"/>
      <c r="M580" s="214"/>
      <c r="N580" s="215"/>
      <c r="O580" s="215"/>
      <c r="P580" s="215"/>
      <c r="Q580" s="215"/>
      <c r="R580" s="215"/>
      <c r="S580" s="215"/>
      <c r="T580" s="216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11" t="s">
        <v>152</v>
      </c>
      <c r="AU580" s="211" t="s">
        <v>90</v>
      </c>
      <c r="AV580" s="13" t="s">
        <v>88</v>
      </c>
      <c r="AW580" s="13" t="s">
        <v>36</v>
      </c>
      <c r="AX580" s="13" t="s">
        <v>81</v>
      </c>
      <c r="AY580" s="211" t="s">
        <v>140</v>
      </c>
    </row>
    <row r="581" s="14" customFormat="1">
      <c r="A581" s="14"/>
      <c r="B581" s="217"/>
      <c r="C581" s="14"/>
      <c r="D581" s="205" t="s">
        <v>152</v>
      </c>
      <c r="E581" s="218" t="s">
        <v>1</v>
      </c>
      <c r="F581" s="219" t="s">
        <v>699</v>
      </c>
      <c r="G581" s="14"/>
      <c r="H581" s="220">
        <v>46.926000000000002</v>
      </c>
      <c r="I581" s="221"/>
      <c r="J581" s="14"/>
      <c r="K581" s="14"/>
      <c r="L581" s="217"/>
      <c r="M581" s="222"/>
      <c r="N581" s="223"/>
      <c r="O581" s="223"/>
      <c r="P581" s="223"/>
      <c r="Q581" s="223"/>
      <c r="R581" s="223"/>
      <c r="S581" s="223"/>
      <c r="T581" s="22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18" t="s">
        <v>152</v>
      </c>
      <c r="AU581" s="218" t="s">
        <v>90</v>
      </c>
      <c r="AV581" s="14" t="s">
        <v>90</v>
      </c>
      <c r="AW581" s="14" t="s">
        <v>36</v>
      </c>
      <c r="AX581" s="14" t="s">
        <v>81</v>
      </c>
      <c r="AY581" s="218" t="s">
        <v>140</v>
      </c>
    </row>
    <row r="582" s="13" customFormat="1">
      <c r="A582" s="13"/>
      <c r="B582" s="210"/>
      <c r="C582" s="13"/>
      <c r="D582" s="205" t="s">
        <v>152</v>
      </c>
      <c r="E582" s="211" t="s">
        <v>1</v>
      </c>
      <c r="F582" s="212" t="s">
        <v>700</v>
      </c>
      <c r="G582" s="13"/>
      <c r="H582" s="211" t="s">
        <v>1</v>
      </c>
      <c r="I582" s="213"/>
      <c r="J582" s="13"/>
      <c r="K582" s="13"/>
      <c r="L582" s="210"/>
      <c r="M582" s="214"/>
      <c r="N582" s="215"/>
      <c r="O582" s="215"/>
      <c r="P582" s="215"/>
      <c r="Q582" s="215"/>
      <c r="R582" s="215"/>
      <c r="S582" s="215"/>
      <c r="T582" s="216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11" t="s">
        <v>152</v>
      </c>
      <c r="AU582" s="211" t="s">
        <v>90</v>
      </c>
      <c r="AV582" s="13" t="s">
        <v>88</v>
      </c>
      <c r="AW582" s="13" t="s">
        <v>36</v>
      </c>
      <c r="AX582" s="13" t="s">
        <v>81</v>
      </c>
      <c r="AY582" s="211" t="s">
        <v>140</v>
      </c>
    </row>
    <row r="583" s="14" customFormat="1">
      <c r="A583" s="14"/>
      <c r="B583" s="217"/>
      <c r="C583" s="14"/>
      <c r="D583" s="205" t="s">
        <v>152</v>
      </c>
      <c r="E583" s="218" t="s">
        <v>1</v>
      </c>
      <c r="F583" s="219" t="s">
        <v>701</v>
      </c>
      <c r="G583" s="14"/>
      <c r="H583" s="220">
        <v>26.625</v>
      </c>
      <c r="I583" s="221"/>
      <c r="J583" s="14"/>
      <c r="K583" s="14"/>
      <c r="L583" s="217"/>
      <c r="M583" s="222"/>
      <c r="N583" s="223"/>
      <c r="O583" s="223"/>
      <c r="P583" s="223"/>
      <c r="Q583" s="223"/>
      <c r="R583" s="223"/>
      <c r="S583" s="223"/>
      <c r="T583" s="224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18" t="s">
        <v>152</v>
      </c>
      <c r="AU583" s="218" t="s">
        <v>90</v>
      </c>
      <c r="AV583" s="14" t="s">
        <v>90</v>
      </c>
      <c r="AW583" s="14" t="s">
        <v>36</v>
      </c>
      <c r="AX583" s="14" t="s">
        <v>81</v>
      </c>
      <c r="AY583" s="218" t="s">
        <v>140</v>
      </c>
    </row>
    <row r="584" s="15" customFormat="1">
      <c r="A584" s="15"/>
      <c r="B584" s="226"/>
      <c r="C584" s="15"/>
      <c r="D584" s="205" t="s">
        <v>152</v>
      </c>
      <c r="E584" s="227" t="s">
        <v>1</v>
      </c>
      <c r="F584" s="228" t="s">
        <v>201</v>
      </c>
      <c r="G584" s="15"/>
      <c r="H584" s="229">
        <v>73.551000000000002</v>
      </c>
      <c r="I584" s="230"/>
      <c r="J584" s="15"/>
      <c r="K584" s="15"/>
      <c r="L584" s="226"/>
      <c r="M584" s="231"/>
      <c r="N584" s="232"/>
      <c r="O584" s="232"/>
      <c r="P584" s="232"/>
      <c r="Q584" s="232"/>
      <c r="R584" s="232"/>
      <c r="S584" s="232"/>
      <c r="T584" s="233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27" t="s">
        <v>152</v>
      </c>
      <c r="AU584" s="227" t="s">
        <v>90</v>
      </c>
      <c r="AV584" s="15" t="s">
        <v>148</v>
      </c>
      <c r="AW584" s="15" t="s">
        <v>36</v>
      </c>
      <c r="AX584" s="15" t="s">
        <v>88</v>
      </c>
      <c r="AY584" s="227" t="s">
        <v>140</v>
      </c>
    </row>
    <row r="585" s="12" customFormat="1" ht="22.8" customHeight="1">
      <c r="A585" s="12"/>
      <c r="B585" s="179"/>
      <c r="C585" s="12"/>
      <c r="D585" s="180" t="s">
        <v>80</v>
      </c>
      <c r="E585" s="190" t="s">
        <v>719</v>
      </c>
      <c r="F585" s="190" t="s">
        <v>720</v>
      </c>
      <c r="G585" s="12"/>
      <c r="H585" s="12"/>
      <c r="I585" s="182"/>
      <c r="J585" s="191">
        <f>BK585</f>
        <v>0</v>
      </c>
      <c r="K585" s="12"/>
      <c r="L585" s="179"/>
      <c r="M585" s="184"/>
      <c r="N585" s="185"/>
      <c r="O585" s="185"/>
      <c r="P585" s="186">
        <f>SUM(P586:P587)</f>
        <v>0</v>
      </c>
      <c r="Q585" s="185"/>
      <c r="R585" s="186">
        <f>SUM(R586:R587)</f>
        <v>0</v>
      </c>
      <c r="S585" s="185"/>
      <c r="T585" s="187">
        <f>SUM(T586:T587)</f>
        <v>0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180" t="s">
        <v>88</v>
      </c>
      <c r="AT585" s="188" t="s">
        <v>80</v>
      </c>
      <c r="AU585" s="188" t="s">
        <v>88</v>
      </c>
      <c r="AY585" s="180" t="s">
        <v>140</v>
      </c>
      <c r="BK585" s="189">
        <f>SUM(BK586:BK587)</f>
        <v>0</v>
      </c>
    </row>
    <row r="586" s="2" customFormat="1" ht="16.5" customHeight="1">
      <c r="A586" s="40"/>
      <c r="B586" s="192"/>
      <c r="C586" s="193" t="s">
        <v>721</v>
      </c>
      <c r="D586" s="193" t="s">
        <v>143</v>
      </c>
      <c r="E586" s="194" t="s">
        <v>722</v>
      </c>
      <c r="F586" s="195" t="s">
        <v>723</v>
      </c>
      <c r="G586" s="196" t="s">
        <v>186</v>
      </c>
      <c r="H586" s="197">
        <v>207.64599999999999</v>
      </c>
      <c r="I586" s="198"/>
      <c r="J586" s="199">
        <f>ROUND(I586*H586,2)</f>
        <v>0</v>
      </c>
      <c r="K586" s="195" t="s">
        <v>245</v>
      </c>
      <c r="L586" s="41"/>
      <c r="M586" s="200" t="s">
        <v>1</v>
      </c>
      <c r="N586" s="201" t="s">
        <v>46</v>
      </c>
      <c r="O586" s="79"/>
      <c r="P586" s="202">
        <f>O586*H586</f>
        <v>0</v>
      </c>
      <c r="Q586" s="202">
        <v>0</v>
      </c>
      <c r="R586" s="202">
        <f>Q586*H586</f>
        <v>0</v>
      </c>
      <c r="S586" s="202">
        <v>0</v>
      </c>
      <c r="T586" s="203">
        <f>S586*H586</f>
        <v>0</v>
      </c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R586" s="204" t="s">
        <v>148</v>
      </c>
      <c r="AT586" s="204" t="s">
        <v>143</v>
      </c>
      <c r="AU586" s="204" t="s">
        <v>90</v>
      </c>
      <c r="AY586" s="19" t="s">
        <v>140</v>
      </c>
      <c r="BE586" s="135">
        <f>IF(N586="základní",J586,0)</f>
        <v>0</v>
      </c>
      <c r="BF586" s="135">
        <f>IF(N586="snížená",J586,0)</f>
        <v>0</v>
      </c>
      <c r="BG586" s="135">
        <f>IF(N586="zákl. přenesená",J586,0)</f>
        <v>0</v>
      </c>
      <c r="BH586" s="135">
        <f>IF(N586="sníž. přenesená",J586,0)</f>
        <v>0</v>
      </c>
      <c r="BI586" s="135">
        <f>IF(N586="nulová",J586,0)</f>
        <v>0</v>
      </c>
      <c r="BJ586" s="19" t="s">
        <v>88</v>
      </c>
      <c r="BK586" s="135">
        <f>ROUND(I586*H586,2)</f>
        <v>0</v>
      </c>
      <c r="BL586" s="19" t="s">
        <v>148</v>
      </c>
      <c r="BM586" s="204" t="s">
        <v>724</v>
      </c>
    </row>
    <row r="587" s="2" customFormat="1">
      <c r="A587" s="40"/>
      <c r="B587" s="41"/>
      <c r="C587" s="40"/>
      <c r="D587" s="205" t="s">
        <v>150</v>
      </c>
      <c r="E587" s="40"/>
      <c r="F587" s="206" t="s">
        <v>725</v>
      </c>
      <c r="G587" s="40"/>
      <c r="H587" s="40"/>
      <c r="I587" s="207"/>
      <c r="J587" s="40"/>
      <c r="K587" s="40"/>
      <c r="L587" s="41"/>
      <c r="M587" s="208"/>
      <c r="N587" s="209"/>
      <c r="O587" s="79"/>
      <c r="P587" s="79"/>
      <c r="Q587" s="79"/>
      <c r="R587" s="79"/>
      <c r="S587" s="79"/>
      <c r="T587" s="80"/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T587" s="19" t="s">
        <v>150</v>
      </c>
      <c r="AU587" s="19" t="s">
        <v>90</v>
      </c>
    </row>
    <row r="588" s="12" customFormat="1" ht="25.92" customHeight="1">
      <c r="A588" s="12"/>
      <c r="B588" s="179"/>
      <c r="C588" s="12"/>
      <c r="D588" s="180" t="s">
        <v>80</v>
      </c>
      <c r="E588" s="181" t="s">
        <v>726</v>
      </c>
      <c r="F588" s="181" t="s">
        <v>727</v>
      </c>
      <c r="G588" s="12"/>
      <c r="H588" s="12"/>
      <c r="I588" s="182"/>
      <c r="J588" s="183">
        <f>BK588</f>
        <v>0</v>
      </c>
      <c r="K588" s="12"/>
      <c r="L588" s="179"/>
      <c r="M588" s="184"/>
      <c r="N588" s="185"/>
      <c r="O588" s="185"/>
      <c r="P588" s="186">
        <f>P589</f>
        <v>0</v>
      </c>
      <c r="Q588" s="185"/>
      <c r="R588" s="186">
        <f>R589</f>
        <v>0.071999999999999995</v>
      </c>
      <c r="S588" s="185"/>
      <c r="T588" s="187">
        <f>T589</f>
        <v>0</v>
      </c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R588" s="180" t="s">
        <v>90</v>
      </c>
      <c r="AT588" s="188" t="s">
        <v>80</v>
      </c>
      <c r="AU588" s="188" t="s">
        <v>81</v>
      </c>
      <c r="AY588" s="180" t="s">
        <v>140</v>
      </c>
      <c r="BK588" s="189">
        <f>BK589</f>
        <v>0</v>
      </c>
    </row>
    <row r="589" s="12" customFormat="1" ht="22.8" customHeight="1">
      <c r="A589" s="12"/>
      <c r="B589" s="179"/>
      <c r="C589" s="12"/>
      <c r="D589" s="180" t="s">
        <v>80</v>
      </c>
      <c r="E589" s="190" t="s">
        <v>728</v>
      </c>
      <c r="F589" s="190" t="s">
        <v>729</v>
      </c>
      <c r="G589" s="12"/>
      <c r="H589" s="12"/>
      <c r="I589" s="182"/>
      <c r="J589" s="191">
        <f>BK589</f>
        <v>0</v>
      </c>
      <c r="K589" s="12"/>
      <c r="L589" s="179"/>
      <c r="M589" s="184"/>
      <c r="N589" s="185"/>
      <c r="O589" s="185"/>
      <c r="P589" s="186">
        <f>SUM(P590:P626)</f>
        <v>0</v>
      </c>
      <c r="Q589" s="185"/>
      <c r="R589" s="186">
        <f>SUM(R590:R626)</f>
        <v>0.071999999999999995</v>
      </c>
      <c r="S589" s="185"/>
      <c r="T589" s="187">
        <f>SUM(T590:T626)</f>
        <v>0</v>
      </c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R589" s="180" t="s">
        <v>90</v>
      </c>
      <c r="AT589" s="188" t="s">
        <v>80</v>
      </c>
      <c r="AU589" s="188" t="s">
        <v>88</v>
      </c>
      <c r="AY589" s="180" t="s">
        <v>140</v>
      </c>
      <c r="BK589" s="189">
        <f>SUM(BK590:BK626)</f>
        <v>0</v>
      </c>
    </row>
    <row r="590" s="2" customFormat="1" ht="16.5" customHeight="1">
      <c r="A590" s="40"/>
      <c r="B590" s="192"/>
      <c r="C590" s="193" t="s">
        <v>730</v>
      </c>
      <c r="D590" s="193" t="s">
        <v>143</v>
      </c>
      <c r="E590" s="194" t="s">
        <v>731</v>
      </c>
      <c r="F590" s="195" t="s">
        <v>732</v>
      </c>
      <c r="G590" s="196" t="s">
        <v>244</v>
      </c>
      <c r="H590" s="197">
        <v>61.905000000000001</v>
      </c>
      <c r="I590" s="198"/>
      <c r="J590" s="199">
        <f>ROUND(I590*H590,2)</f>
        <v>0</v>
      </c>
      <c r="K590" s="195" t="s">
        <v>245</v>
      </c>
      <c r="L590" s="41"/>
      <c r="M590" s="200" t="s">
        <v>1</v>
      </c>
      <c r="N590" s="201" t="s">
        <v>46</v>
      </c>
      <c r="O590" s="79"/>
      <c r="P590" s="202">
        <f>O590*H590</f>
        <v>0</v>
      </c>
      <c r="Q590" s="202">
        <v>0</v>
      </c>
      <c r="R590" s="202">
        <f>Q590*H590</f>
        <v>0</v>
      </c>
      <c r="S590" s="202">
        <v>0</v>
      </c>
      <c r="T590" s="203">
        <f>S590*H590</f>
        <v>0</v>
      </c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R590" s="204" t="s">
        <v>349</v>
      </c>
      <c r="AT590" s="204" t="s">
        <v>143</v>
      </c>
      <c r="AU590" s="204" t="s">
        <v>90</v>
      </c>
      <c r="AY590" s="19" t="s">
        <v>140</v>
      </c>
      <c r="BE590" s="135">
        <f>IF(N590="základní",J590,0)</f>
        <v>0</v>
      </c>
      <c r="BF590" s="135">
        <f>IF(N590="snížená",J590,0)</f>
        <v>0</v>
      </c>
      <c r="BG590" s="135">
        <f>IF(N590="zákl. přenesená",J590,0)</f>
        <v>0</v>
      </c>
      <c r="BH590" s="135">
        <f>IF(N590="sníž. přenesená",J590,0)</f>
        <v>0</v>
      </c>
      <c r="BI590" s="135">
        <f>IF(N590="nulová",J590,0)</f>
        <v>0</v>
      </c>
      <c r="BJ590" s="19" t="s">
        <v>88</v>
      </c>
      <c r="BK590" s="135">
        <f>ROUND(I590*H590,2)</f>
        <v>0</v>
      </c>
      <c r="BL590" s="19" t="s">
        <v>349</v>
      </c>
      <c r="BM590" s="204" t="s">
        <v>733</v>
      </c>
    </row>
    <row r="591" s="2" customFormat="1">
      <c r="A591" s="40"/>
      <c r="B591" s="41"/>
      <c r="C591" s="40"/>
      <c r="D591" s="205" t="s">
        <v>150</v>
      </c>
      <c r="E591" s="40"/>
      <c r="F591" s="206" t="s">
        <v>734</v>
      </c>
      <c r="G591" s="40"/>
      <c r="H591" s="40"/>
      <c r="I591" s="207"/>
      <c r="J591" s="40"/>
      <c r="K591" s="40"/>
      <c r="L591" s="41"/>
      <c r="M591" s="208"/>
      <c r="N591" s="209"/>
      <c r="O591" s="79"/>
      <c r="P591" s="79"/>
      <c r="Q591" s="79"/>
      <c r="R591" s="79"/>
      <c r="S591" s="79"/>
      <c r="T591" s="80"/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T591" s="19" t="s">
        <v>150</v>
      </c>
      <c r="AU591" s="19" t="s">
        <v>90</v>
      </c>
    </row>
    <row r="592" s="13" customFormat="1">
      <c r="A592" s="13"/>
      <c r="B592" s="210"/>
      <c r="C592" s="13"/>
      <c r="D592" s="205" t="s">
        <v>152</v>
      </c>
      <c r="E592" s="211" t="s">
        <v>1</v>
      </c>
      <c r="F592" s="212" t="s">
        <v>735</v>
      </c>
      <c r="G592" s="13"/>
      <c r="H592" s="211" t="s">
        <v>1</v>
      </c>
      <c r="I592" s="213"/>
      <c r="J592" s="13"/>
      <c r="K592" s="13"/>
      <c r="L592" s="210"/>
      <c r="M592" s="214"/>
      <c r="N592" s="215"/>
      <c r="O592" s="215"/>
      <c r="P592" s="215"/>
      <c r="Q592" s="215"/>
      <c r="R592" s="215"/>
      <c r="S592" s="215"/>
      <c r="T592" s="216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11" t="s">
        <v>152</v>
      </c>
      <c r="AU592" s="211" t="s">
        <v>90</v>
      </c>
      <c r="AV592" s="13" t="s">
        <v>88</v>
      </c>
      <c r="AW592" s="13" t="s">
        <v>36</v>
      </c>
      <c r="AX592" s="13" t="s">
        <v>81</v>
      </c>
      <c r="AY592" s="211" t="s">
        <v>140</v>
      </c>
    </row>
    <row r="593" s="14" customFormat="1">
      <c r="A593" s="14"/>
      <c r="B593" s="217"/>
      <c r="C593" s="14"/>
      <c r="D593" s="205" t="s">
        <v>152</v>
      </c>
      <c r="E593" s="218" t="s">
        <v>1</v>
      </c>
      <c r="F593" s="219" t="s">
        <v>736</v>
      </c>
      <c r="G593" s="14"/>
      <c r="H593" s="220">
        <v>16.323</v>
      </c>
      <c r="I593" s="221"/>
      <c r="J593" s="14"/>
      <c r="K593" s="14"/>
      <c r="L593" s="217"/>
      <c r="M593" s="222"/>
      <c r="N593" s="223"/>
      <c r="O593" s="223"/>
      <c r="P593" s="223"/>
      <c r="Q593" s="223"/>
      <c r="R593" s="223"/>
      <c r="S593" s="223"/>
      <c r="T593" s="224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18" t="s">
        <v>152</v>
      </c>
      <c r="AU593" s="218" t="s">
        <v>90</v>
      </c>
      <c r="AV593" s="14" t="s">
        <v>90</v>
      </c>
      <c r="AW593" s="14" t="s">
        <v>36</v>
      </c>
      <c r="AX593" s="14" t="s">
        <v>81</v>
      </c>
      <c r="AY593" s="218" t="s">
        <v>140</v>
      </c>
    </row>
    <row r="594" s="13" customFormat="1">
      <c r="A594" s="13"/>
      <c r="B594" s="210"/>
      <c r="C594" s="13"/>
      <c r="D594" s="205" t="s">
        <v>152</v>
      </c>
      <c r="E594" s="211" t="s">
        <v>1</v>
      </c>
      <c r="F594" s="212" t="s">
        <v>737</v>
      </c>
      <c r="G594" s="13"/>
      <c r="H594" s="211" t="s">
        <v>1</v>
      </c>
      <c r="I594" s="213"/>
      <c r="J594" s="13"/>
      <c r="K594" s="13"/>
      <c r="L594" s="210"/>
      <c r="M594" s="214"/>
      <c r="N594" s="215"/>
      <c r="O594" s="215"/>
      <c r="P594" s="215"/>
      <c r="Q594" s="215"/>
      <c r="R594" s="215"/>
      <c r="S594" s="215"/>
      <c r="T594" s="216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11" t="s">
        <v>152</v>
      </c>
      <c r="AU594" s="211" t="s">
        <v>90</v>
      </c>
      <c r="AV594" s="13" t="s">
        <v>88</v>
      </c>
      <c r="AW594" s="13" t="s">
        <v>36</v>
      </c>
      <c r="AX594" s="13" t="s">
        <v>81</v>
      </c>
      <c r="AY594" s="211" t="s">
        <v>140</v>
      </c>
    </row>
    <row r="595" s="14" customFormat="1">
      <c r="A595" s="14"/>
      <c r="B595" s="217"/>
      <c r="C595" s="14"/>
      <c r="D595" s="205" t="s">
        <v>152</v>
      </c>
      <c r="E595" s="218" t="s">
        <v>1</v>
      </c>
      <c r="F595" s="219" t="s">
        <v>738</v>
      </c>
      <c r="G595" s="14"/>
      <c r="H595" s="220">
        <v>11.82</v>
      </c>
      <c r="I595" s="221"/>
      <c r="J595" s="14"/>
      <c r="K595" s="14"/>
      <c r="L595" s="217"/>
      <c r="M595" s="222"/>
      <c r="N595" s="223"/>
      <c r="O595" s="223"/>
      <c r="P595" s="223"/>
      <c r="Q595" s="223"/>
      <c r="R595" s="223"/>
      <c r="S595" s="223"/>
      <c r="T595" s="224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18" t="s">
        <v>152</v>
      </c>
      <c r="AU595" s="218" t="s">
        <v>90</v>
      </c>
      <c r="AV595" s="14" t="s">
        <v>90</v>
      </c>
      <c r="AW595" s="14" t="s">
        <v>36</v>
      </c>
      <c r="AX595" s="14" t="s">
        <v>81</v>
      </c>
      <c r="AY595" s="218" t="s">
        <v>140</v>
      </c>
    </row>
    <row r="596" s="13" customFormat="1">
      <c r="A596" s="13"/>
      <c r="B596" s="210"/>
      <c r="C596" s="13"/>
      <c r="D596" s="205" t="s">
        <v>152</v>
      </c>
      <c r="E596" s="211" t="s">
        <v>1</v>
      </c>
      <c r="F596" s="212" t="s">
        <v>739</v>
      </c>
      <c r="G596" s="13"/>
      <c r="H596" s="211" t="s">
        <v>1</v>
      </c>
      <c r="I596" s="213"/>
      <c r="J596" s="13"/>
      <c r="K596" s="13"/>
      <c r="L596" s="210"/>
      <c r="M596" s="214"/>
      <c r="N596" s="215"/>
      <c r="O596" s="215"/>
      <c r="P596" s="215"/>
      <c r="Q596" s="215"/>
      <c r="R596" s="215"/>
      <c r="S596" s="215"/>
      <c r="T596" s="216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11" t="s">
        <v>152</v>
      </c>
      <c r="AU596" s="211" t="s">
        <v>90</v>
      </c>
      <c r="AV596" s="13" t="s">
        <v>88</v>
      </c>
      <c r="AW596" s="13" t="s">
        <v>36</v>
      </c>
      <c r="AX596" s="13" t="s">
        <v>81</v>
      </c>
      <c r="AY596" s="211" t="s">
        <v>140</v>
      </c>
    </row>
    <row r="597" s="14" customFormat="1">
      <c r="A597" s="14"/>
      <c r="B597" s="217"/>
      <c r="C597" s="14"/>
      <c r="D597" s="205" t="s">
        <v>152</v>
      </c>
      <c r="E597" s="218" t="s">
        <v>1</v>
      </c>
      <c r="F597" s="219" t="s">
        <v>475</v>
      </c>
      <c r="G597" s="14"/>
      <c r="H597" s="220">
        <v>8.3200000000000003</v>
      </c>
      <c r="I597" s="221"/>
      <c r="J597" s="14"/>
      <c r="K597" s="14"/>
      <c r="L597" s="217"/>
      <c r="M597" s="222"/>
      <c r="N597" s="223"/>
      <c r="O597" s="223"/>
      <c r="P597" s="223"/>
      <c r="Q597" s="223"/>
      <c r="R597" s="223"/>
      <c r="S597" s="223"/>
      <c r="T597" s="224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18" t="s">
        <v>152</v>
      </c>
      <c r="AU597" s="218" t="s">
        <v>90</v>
      </c>
      <c r="AV597" s="14" t="s">
        <v>90</v>
      </c>
      <c r="AW597" s="14" t="s">
        <v>36</v>
      </c>
      <c r="AX597" s="14" t="s">
        <v>81</v>
      </c>
      <c r="AY597" s="218" t="s">
        <v>140</v>
      </c>
    </row>
    <row r="598" s="13" customFormat="1">
      <c r="A598" s="13"/>
      <c r="B598" s="210"/>
      <c r="C598" s="13"/>
      <c r="D598" s="205" t="s">
        <v>152</v>
      </c>
      <c r="E598" s="211" t="s">
        <v>1</v>
      </c>
      <c r="F598" s="212" t="s">
        <v>740</v>
      </c>
      <c r="G598" s="13"/>
      <c r="H598" s="211" t="s">
        <v>1</v>
      </c>
      <c r="I598" s="213"/>
      <c r="J598" s="13"/>
      <c r="K598" s="13"/>
      <c r="L598" s="210"/>
      <c r="M598" s="214"/>
      <c r="N598" s="215"/>
      <c r="O598" s="215"/>
      <c r="P598" s="215"/>
      <c r="Q598" s="215"/>
      <c r="R598" s="215"/>
      <c r="S598" s="215"/>
      <c r="T598" s="216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11" t="s">
        <v>152</v>
      </c>
      <c r="AU598" s="211" t="s">
        <v>90</v>
      </c>
      <c r="AV598" s="13" t="s">
        <v>88</v>
      </c>
      <c r="AW598" s="13" t="s">
        <v>36</v>
      </c>
      <c r="AX598" s="13" t="s">
        <v>81</v>
      </c>
      <c r="AY598" s="211" t="s">
        <v>140</v>
      </c>
    </row>
    <row r="599" s="13" customFormat="1">
      <c r="A599" s="13"/>
      <c r="B599" s="210"/>
      <c r="C599" s="13"/>
      <c r="D599" s="205" t="s">
        <v>152</v>
      </c>
      <c r="E599" s="211" t="s">
        <v>1</v>
      </c>
      <c r="F599" s="212" t="s">
        <v>248</v>
      </c>
      <c r="G599" s="13"/>
      <c r="H599" s="211" t="s">
        <v>1</v>
      </c>
      <c r="I599" s="213"/>
      <c r="J599" s="13"/>
      <c r="K599" s="13"/>
      <c r="L599" s="210"/>
      <c r="M599" s="214"/>
      <c r="N599" s="215"/>
      <c r="O599" s="215"/>
      <c r="P599" s="215"/>
      <c r="Q599" s="215"/>
      <c r="R599" s="215"/>
      <c r="S599" s="215"/>
      <c r="T599" s="216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11" t="s">
        <v>152</v>
      </c>
      <c r="AU599" s="211" t="s">
        <v>90</v>
      </c>
      <c r="AV599" s="13" t="s">
        <v>88</v>
      </c>
      <c r="AW599" s="13" t="s">
        <v>36</v>
      </c>
      <c r="AX599" s="13" t="s">
        <v>81</v>
      </c>
      <c r="AY599" s="211" t="s">
        <v>140</v>
      </c>
    </row>
    <row r="600" s="14" customFormat="1">
      <c r="A600" s="14"/>
      <c r="B600" s="217"/>
      <c r="C600" s="14"/>
      <c r="D600" s="205" t="s">
        <v>152</v>
      </c>
      <c r="E600" s="218" t="s">
        <v>1</v>
      </c>
      <c r="F600" s="219" t="s">
        <v>741</v>
      </c>
      <c r="G600" s="14"/>
      <c r="H600" s="220">
        <v>12.849</v>
      </c>
      <c r="I600" s="221"/>
      <c r="J600" s="14"/>
      <c r="K600" s="14"/>
      <c r="L600" s="217"/>
      <c r="M600" s="222"/>
      <c r="N600" s="223"/>
      <c r="O600" s="223"/>
      <c r="P600" s="223"/>
      <c r="Q600" s="223"/>
      <c r="R600" s="223"/>
      <c r="S600" s="223"/>
      <c r="T600" s="224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18" t="s">
        <v>152</v>
      </c>
      <c r="AU600" s="218" t="s">
        <v>90</v>
      </c>
      <c r="AV600" s="14" t="s">
        <v>90</v>
      </c>
      <c r="AW600" s="14" t="s">
        <v>36</v>
      </c>
      <c r="AX600" s="14" t="s">
        <v>81</v>
      </c>
      <c r="AY600" s="218" t="s">
        <v>140</v>
      </c>
    </row>
    <row r="601" s="13" customFormat="1">
      <c r="A601" s="13"/>
      <c r="B601" s="210"/>
      <c r="C601" s="13"/>
      <c r="D601" s="205" t="s">
        <v>152</v>
      </c>
      <c r="E601" s="211" t="s">
        <v>1</v>
      </c>
      <c r="F601" s="212" t="s">
        <v>250</v>
      </c>
      <c r="G601" s="13"/>
      <c r="H601" s="211" t="s">
        <v>1</v>
      </c>
      <c r="I601" s="213"/>
      <c r="J601" s="13"/>
      <c r="K601" s="13"/>
      <c r="L601" s="210"/>
      <c r="M601" s="214"/>
      <c r="N601" s="215"/>
      <c r="O601" s="215"/>
      <c r="P601" s="215"/>
      <c r="Q601" s="215"/>
      <c r="R601" s="215"/>
      <c r="S601" s="215"/>
      <c r="T601" s="216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11" t="s">
        <v>152</v>
      </c>
      <c r="AU601" s="211" t="s">
        <v>90</v>
      </c>
      <c r="AV601" s="13" t="s">
        <v>88</v>
      </c>
      <c r="AW601" s="13" t="s">
        <v>36</v>
      </c>
      <c r="AX601" s="13" t="s">
        <v>81</v>
      </c>
      <c r="AY601" s="211" t="s">
        <v>140</v>
      </c>
    </row>
    <row r="602" s="14" customFormat="1">
      <c r="A602" s="14"/>
      <c r="B602" s="217"/>
      <c r="C602" s="14"/>
      <c r="D602" s="205" t="s">
        <v>152</v>
      </c>
      <c r="E602" s="218" t="s">
        <v>1</v>
      </c>
      <c r="F602" s="219" t="s">
        <v>742</v>
      </c>
      <c r="G602" s="14"/>
      <c r="H602" s="220">
        <v>12.593</v>
      </c>
      <c r="I602" s="221"/>
      <c r="J602" s="14"/>
      <c r="K602" s="14"/>
      <c r="L602" s="217"/>
      <c r="M602" s="222"/>
      <c r="N602" s="223"/>
      <c r="O602" s="223"/>
      <c r="P602" s="223"/>
      <c r="Q602" s="223"/>
      <c r="R602" s="223"/>
      <c r="S602" s="223"/>
      <c r="T602" s="224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18" t="s">
        <v>152</v>
      </c>
      <c r="AU602" s="218" t="s">
        <v>90</v>
      </c>
      <c r="AV602" s="14" t="s">
        <v>90</v>
      </c>
      <c r="AW602" s="14" t="s">
        <v>36</v>
      </c>
      <c r="AX602" s="14" t="s">
        <v>81</v>
      </c>
      <c r="AY602" s="218" t="s">
        <v>140</v>
      </c>
    </row>
    <row r="603" s="15" customFormat="1">
      <c r="A603" s="15"/>
      <c r="B603" s="226"/>
      <c r="C603" s="15"/>
      <c r="D603" s="205" t="s">
        <v>152</v>
      </c>
      <c r="E603" s="227" t="s">
        <v>1</v>
      </c>
      <c r="F603" s="228" t="s">
        <v>201</v>
      </c>
      <c r="G603" s="15"/>
      <c r="H603" s="229">
        <v>61.905000000000001</v>
      </c>
      <c r="I603" s="230"/>
      <c r="J603" s="15"/>
      <c r="K603" s="15"/>
      <c r="L603" s="226"/>
      <c r="M603" s="231"/>
      <c r="N603" s="232"/>
      <c r="O603" s="232"/>
      <c r="P603" s="232"/>
      <c r="Q603" s="232"/>
      <c r="R603" s="232"/>
      <c r="S603" s="232"/>
      <c r="T603" s="233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27" t="s">
        <v>152</v>
      </c>
      <c r="AU603" s="227" t="s">
        <v>90</v>
      </c>
      <c r="AV603" s="15" t="s">
        <v>148</v>
      </c>
      <c r="AW603" s="15" t="s">
        <v>36</v>
      </c>
      <c r="AX603" s="15" t="s">
        <v>88</v>
      </c>
      <c r="AY603" s="227" t="s">
        <v>140</v>
      </c>
    </row>
    <row r="604" s="2" customFormat="1" ht="16.5" customHeight="1">
      <c r="A604" s="40"/>
      <c r="B604" s="192"/>
      <c r="C604" s="245" t="s">
        <v>743</v>
      </c>
      <c r="D604" s="245" t="s">
        <v>378</v>
      </c>
      <c r="E604" s="246" t="s">
        <v>744</v>
      </c>
      <c r="F604" s="247" t="s">
        <v>745</v>
      </c>
      <c r="G604" s="248" t="s">
        <v>186</v>
      </c>
      <c r="H604" s="249">
        <v>0.021000000000000001</v>
      </c>
      <c r="I604" s="250"/>
      <c r="J604" s="251">
        <f>ROUND(I604*H604,2)</f>
        <v>0</v>
      </c>
      <c r="K604" s="247" t="s">
        <v>245</v>
      </c>
      <c r="L604" s="252"/>
      <c r="M604" s="253" t="s">
        <v>1</v>
      </c>
      <c r="N604" s="254" t="s">
        <v>46</v>
      </c>
      <c r="O604" s="79"/>
      <c r="P604" s="202">
        <f>O604*H604</f>
        <v>0</v>
      </c>
      <c r="Q604" s="202">
        <v>1</v>
      </c>
      <c r="R604" s="202">
        <f>Q604*H604</f>
        <v>0.021000000000000001</v>
      </c>
      <c r="S604" s="202">
        <v>0</v>
      </c>
      <c r="T604" s="203">
        <f>S604*H604</f>
        <v>0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04" t="s">
        <v>456</v>
      </c>
      <c r="AT604" s="204" t="s">
        <v>378</v>
      </c>
      <c r="AU604" s="204" t="s">
        <v>90</v>
      </c>
      <c r="AY604" s="19" t="s">
        <v>140</v>
      </c>
      <c r="BE604" s="135">
        <f>IF(N604="základní",J604,0)</f>
        <v>0</v>
      </c>
      <c r="BF604" s="135">
        <f>IF(N604="snížená",J604,0)</f>
        <v>0</v>
      </c>
      <c r="BG604" s="135">
        <f>IF(N604="zákl. přenesená",J604,0)</f>
        <v>0</v>
      </c>
      <c r="BH604" s="135">
        <f>IF(N604="sníž. přenesená",J604,0)</f>
        <v>0</v>
      </c>
      <c r="BI604" s="135">
        <f>IF(N604="nulová",J604,0)</f>
        <v>0</v>
      </c>
      <c r="BJ604" s="19" t="s">
        <v>88</v>
      </c>
      <c r="BK604" s="135">
        <f>ROUND(I604*H604,2)</f>
        <v>0</v>
      </c>
      <c r="BL604" s="19" t="s">
        <v>349</v>
      </c>
      <c r="BM604" s="204" t="s">
        <v>746</v>
      </c>
    </row>
    <row r="605" s="2" customFormat="1">
      <c r="A605" s="40"/>
      <c r="B605" s="41"/>
      <c r="C605" s="40"/>
      <c r="D605" s="205" t="s">
        <v>150</v>
      </c>
      <c r="E605" s="40"/>
      <c r="F605" s="206" t="s">
        <v>745</v>
      </c>
      <c r="G605" s="40"/>
      <c r="H605" s="40"/>
      <c r="I605" s="207"/>
      <c r="J605" s="40"/>
      <c r="K605" s="40"/>
      <c r="L605" s="41"/>
      <c r="M605" s="208"/>
      <c r="N605" s="209"/>
      <c r="O605" s="79"/>
      <c r="P605" s="79"/>
      <c r="Q605" s="79"/>
      <c r="R605" s="79"/>
      <c r="S605" s="79"/>
      <c r="T605" s="80"/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T605" s="19" t="s">
        <v>150</v>
      </c>
      <c r="AU605" s="19" t="s">
        <v>90</v>
      </c>
    </row>
    <row r="606" s="14" customFormat="1">
      <c r="A606" s="14"/>
      <c r="B606" s="217"/>
      <c r="C606" s="14"/>
      <c r="D606" s="205" t="s">
        <v>152</v>
      </c>
      <c r="E606" s="14"/>
      <c r="F606" s="219" t="s">
        <v>747</v>
      </c>
      <c r="G606" s="14"/>
      <c r="H606" s="220">
        <v>0.021000000000000001</v>
      </c>
      <c r="I606" s="221"/>
      <c r="J606" s="14"/>
      <c r="K606" s="14"/>
      <c r="L606" s="217"/>
      <c r="M606" s="222"/>
      <c r="N606" s="223"/>
      <c r="O606" s="223"/>
      <c r="P606" s="223"/>
      <c r="Q606" s="223"/>
      <c r="R606" s="223"/>
      <c r="S606" s="223"/>
      <c r="T606" s="22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18" t="s">
        <v>152</v>
      </c>
      <c r="AU606" s="218" t="s">
        <v>90</v>
      </c>
      <c r="AV606" s="14" t="s">
        <v>90</v>
      </c>
      <c r="AW606" s="14" t="s">
        <v>3</v>
      </c>
      <c r="AX606" s="14" t="s">
        <v>88</v>
      </c>
      <c r="AY606" s="218" t="s">
        <v>140</v>
      </c>
    </row>
    <row r="607" s="2" customFormat="1" ht="16.5" customHeight="1">
      <c r="A607" s="40"/>
      <c r="B607" s="192"/>
      <c r="C607" s="193" t="s">
        <v>748</v>
      </c>
      <c r="D607" s="193" t="s">
        <v>143</v>
      </c>
      <c r="E607" s="194" t="s">
        <v>749</v>
      </c>
      <c r="F607" s="195" t="s">
        <v>750</v>
      </c>
      <c r="G607" s="196" t="s">
        <v>244</v>
      </c>
      <c r="H607" s="197">
        <v>123.81</v>
      </c>
      <c r="I607" s="198"/>
      <c r="J607" s="199">
        <f>ROUND(I607*H607,2)</f>
        <v>0</v>
      </c>
      <c r="K607" s="195" t="s">
        <v>245</v>
      </c>
      <c r="L607" s="41"/>
      <c r="M607" s="200" t="s">
        <v>1</v>
      </c>
      <c r="N607" s="201" t="s">
        <v>46</v>
      </c>
      <c r="O607" s="79"/>
      <c r="P607" s="202">
        <f>O607*H607</f>
        <v>0</v>
      </c>
      <c r="Q607" s="202">
        <v>0</v>
      </c>
      <c r="R607" s="202">
        <f>Q607*H607</f>
        <v>0</v>
      </c>
      <c r="S607" s="202">
        <v>0</v>
      </c>
      <c r="T607" s="203">
        <f>S607*H607</f>
        <v>0</v>
      </c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R607" s="204" t="s">
        <v>349</v>
      </c>
      <c r="AT607" s="204" t="s">
        <v>143</v>
      </c>
      <c r="AU607" s="204" t="s">
        <v>90</v>
      </c>
      <c r="AY607" s="19" t="s">
        <v>140</v>
      </c>
      <c r="BE607" s="135">
        <f>IF(N607="základní",J607,0)</f>
        <v>0</v>
      </c>
      <c r="BF607" s="135">
        <f>IF(N607="snížená",J607,0)</f>
        <v>0</v>
      </c>
      <c r="BG607" s="135">
        <f>IF(N607="zákl. přenesená",J607,0)</f>
        <v>0</v>
      </c>
      <c r="BH607" s="135">
        <f>IF(N607="sníž. přenesená",J607,0)</f>
        <v>0</v>
      </c>
      <c r="BI607" s="135">
        <f>IF(N607="nulová",J607,0)</f>
        <v>0</v>
      </c>
      <c r="BJ607" s="19" t="s">
        <v>88</v>
      </c>
      <c r="BK607" s="135">
        <f>ROUND(I607*H607,2)</f>
        <v>0</v>
      </c>
      <c r="BL607" s="19" t="s">
        <v>349</v>
      </c>
      <c r="BM607" s="204" t="s">
        <v>751</v>
      </c>
    </row>
    <row r="608" s="2" customFormat="1">
      <c r="A608" s="40"/>
      <c r="B608" s="41"/>
      <c r="C608" s="40"/>
      <c r="D608" s="205" t="s">
        <v>150</v>
      </c>
      <c r="E608" s="40"/>
      <c r="F608" s="206" t="s">
        <v>752</v>
      </c>
      <c r="G608" s="40"/>
      <c r="H608" s="40"/>
      <c r="I608" s="207"/>
      <c r="J608" s="40"/>
      <c r="K608" s="40"/>
      <c r="L608" s="41"/>
      <c r="M608" s="208"/>
      <c r="N608" s="209"/>
      <c r="O608" s="79"/>
      <c r="P608" s="79"/>
      <c r="Q608" s="79"/>
      <c r="R608" s="79"/>
      <c r="S608" s="79"/>
      <c r="T608" s="80"/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T608" s="19" t="s">
        <v>150</v>
      </c>
      <c r="AU608" s="19" t="s">
        <v>90</v>
      </c>
    </row>
    <row r="609" s="13" customFormat="1">
      <c r="A609" s="13"/>
      <c r="B609" s="210"/>
      <c r="C609" s="13"/>
      <c r="D609" s="205" t="s">
        <v>152</v>
      </c>
      <c r="E609" s="211" t="s">
        <v>1</v>
      </c>
      <c r="F609" s="212" t="s">
        <v>753</v>
      </c>
      <c r="G609" s="13"/>
      <c r="H609" s="211" t="s">
        <v>1</v>
      </c>
      <c r="I609" s="213"/>
      <c r="J609" s="13"/>
      <c r="K609" s="13"/>
      <c r="L609" s="210"/>
      <c r="M609" s="214"/>
      <c r="N609" s="215"/>
      <c r="O609" s="215"/>
      <c r="P609" s="215"/>
      <c r="Q609" s="215"/>
      <c r="R609" s="215"/>
      <c r="S609" s="215"/>
      <c r="T609" s="216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11" t="s">
        <v>152</v>
      </c>
      <c r="AU609" s="211" t="s">
        <v>90</v>
      </c>
      <c r="AV609" s="13" t="s">
        <v>88</v>
      </c>
      <c r="AW609" s="13" t="s">
        <v>36</v>
      </c>
      <c r="AX609" s="13" t="s">
        <v>81</v>
      </c>
      <c r="AY609" s="211" t="s">
        <v>140</v>
      </c>
    </row>
    <row r="610" s="13" customFormat="1">
      <c r="A610" s="13"/>
      <c r="B610" s="210"/>
      <c r="C610" s="13"/>
      <c r="D610" s="205" t="s">
        <v>152</v>
      </c>
      <c r="E610" s="211" t="s">
        <v>1</v>
      </c>
      <c r="F610" s="212" t="s">
        <v>735</v>
      </c>
      <c r="G610" s="13"/>
      <c r="H610" s="211" t="s">
        <v>1</v>
      </c>
      <c r="I610" s="213"/>
      <c r="J610" s="13"/>
      <c r="K610" s="13"/>
      <c r="L610" s="210"/>
      <c r="M610" s="214"/>
      <c r="N610" s="215"/>
      <c r="O610" s="215"/>
      <c r="P610" s="215"/>
      <c r="Q610" s="215"/>
      <c r="R610" s="215"/>
      <c r="S610" s="215"/>
      <c r="T610" s="216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11" t="s">
        <v>152</v>
      </c>
      <c r="AU610" s="211" t="s">
        <v>90</v>
      </c>
      <c r="AV610" s="13" t="s">
        <v>88</v>
      </c>
      <c r="AW610" s="13" t="s">
        <v>36</v>
      </c>
      <c r="AX610" s="13" t="s">
        <v>81</v>
      </c>
      <c r="AY610" s="211" t="s">
        <v>140</v>
      </c>
    </row>
    <row r="611" s="14" customFormat="1">
      <c r="A611" s="14"/>
      <c r="B611" s="217"/>
      <c r="C611" s="14"/>
      <c r="D611" s="205" t="s">
        <v>152</v>
      </c>
      <c r="E611" s="218" t="s">
        <v>1</v>
      </c>
      <c r="F611" s="219" t="s">
        <v>754</v>
      </c>
      <c r="G611" s="14"/>
      <c r="H611" s="220">
        <v>32.646000000000001</v>
      </c>
      <c r="I611" s="221"/>
      <c r="J611" s="14"/>
      <c r="K611" s="14"/>
      <c r="L611" s="217"/>
      <c r="M611" s="222"/>
      <c r="N611" s="223"/>
      <c r="O611" s="223"/>
      <c r="P611" s="223"/>
      <c r="Q611" s="223"/>
      <c r="R611" s="223"/>
      <c r="S611" s="223"/>
      <c r="T611" s="22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18" t="s">
        <v>152</v>
      </c>
      <c r="AU611" s="218" t="s">
        <v>90</v>
      </c>
      <c r="AV611" s="14" t="s">
        <v>90</v>
      </c>
      <c r="AW611" s="14" t="s">
        <v>36</v>
      </c>
      <c r="AX611" s="14" t="s">
        <v>81</v>
      </c>
      <c r="AY611" s="218" t="s">
        <v>140</v>
      </c>
    </row>
    <row r="612" s="13" customFormat="1">
      <c r="A612" s="13"/>
      <c r="B612" s="210"/>
      <c r="C612" s="13"/>
      <c r="D612" s="205" t="s">
        <v>152</v>
      </c>
      <c r="E612" s="211" t="s">
        <v>1</v>
      </c>
      <c r="F612" s="212" t="s">
        <v>737</v>
      </c>
      <c r="G612" s="13"/>
      <c r="H612" s="211" t="s">
        <v>1</v>
      </c>
      <c r="I612" s="213"/>
      <c r="J612" s="13"/>
      <c r="K612" s="13"/>
      <c r="L612" s="210"/>
      <c r="M612" s="214"/>
      <c r="N612" s="215"/>
      <c r="O612" s="215"/>
      <c r="P612" s="215"/>
      <c r="Q612" s="215"/>
      <c r="R612" s="215"/>
      <c r="S612" s="215"/>
      <c r="T612" s="216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11" t="s">
        <v>152</v>
      </c>
      <c r="AU612" s="211" t="s">
        <v>90</v>
      </c>
      <c r="AV612" s="13" t="s">
        <v>88</v>
      </c>
      <c r="AW612" s="13" t="s">
        <v>36</v>
      </c>
      <c r="AX612" s="13" t="s">
        <v>81</v>
      </c>
      <c r="AY612" s="211" t="s">
        <v>140</v>
      </c>
    </row>
    <row r="613" s="14" customFormat="1">
      <c r="A613" s="14"/>
      <c r="B613" s="217"/>
      <c r="C613" s="14"/>
      <c r="D613" s="205" t="s">
        <v>152</v>
      </c>
      <c r="E613" s="218" t="s">
        <v>1</v>
      </c>
      <c r="F613" s="219" t="s">
        <v>755</v>
      </c>
      <c r="G613" s="14"/>
      <c r="H613" s="220">
        <v>23.640000000000001</v>
      </c>
      <c r="I613" s="221"/>
      <c r="J613" s="14"/>
      <c r="K613" s="14"/>
      <c r="L613" s="217"/>
      <c r="M613" s="222"/>
      <c r="N613" s="223"/>
      <c r="O613" s="223"/>
      <c r="P613" s="223"/>
      <c r="Q613" s="223"/>
      <c r="R613" s="223"/>
      <c r="S613" s="223"/>
      <c r="T613" s="224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18" t="s">
        <v>152</v>
      </c>
      <c r="AU613" s="218" t="s">
        <v>90</v>
      </c>
      <c r="AV613" s="14" t="s">
        <v>90</v>
      </c>
      <c r="AW613" s="14" t="s">
        <v>36</v>
      </c>
      <c r="AX613" s="14" t="s">
        <v>81</v>
      </c>
      <c r="AY613" s="218" t="s">
        <v>140</v>
      </c>
    </row>
    <row r="614" s="13" customFormat="1">
      <c r="A614" s="13"/>
      <c r="B614" s="210"/>
      <c r="C614" s="13"/>
      <c r="D614" s="205" t="s">
        <v>152</v>
      </c>
      <c r="E614" s="211" t="s">
        <v>1</v>
      </c>
      <c r="F614" s="212" t="s">
        <v>739</v>
      </c>
      <c r="G614" s="13"/>
      <c r="H614" s="211" t="s">
        <v>1</v>
      </c>
      <c r="I614" s="213"/>
      <c r="J614" s="13"/>
      <c r="K614" s="13"/>
      <c r="L614" s="210"/>
      <c r="M614" s="214"/>
      <c r="N614" s="215"/>
      <c r="O614" s="215"/>
      <c r="P614" s="215"/>
      <c r="Q614" s="215"/>
      <c r="R614" s="215"/>
      <c r="S614" s="215"/>
      <c r="T614" s="216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11" t="s">
        <v>152</v>
      </c>
      <c r="AU614" s="211" t="s">
        <v>90</v>
      </c>
      <c r="AV614" s="13" t="s">
        <v>88</v>
      </c>
      <c r="AW614" s="13" t="s">
        <v>36</v>
      </c>
      <c r="AX614" s="13" t="s">
        <v>81</v>
      </c>
      <c r="AY614" s="211" t="s">
        <v>140</v>
      </c>
    </row>
    <row r="615" s="14" customFormat="1">
      <c r="A615" s="14"/>
      <c r="B615" s="217"/>
      <c r="C615" s="14"/>
      <c r="D615" s="205" t="s">
        <v>152</v>
      </c>
      <c r="E615" s="218" t="s">
        <v>1</v>
      </c>
      <c r="F615" s="219" t="s">
        <v>756</v>
      </c>
      <c r="G615" s="14"/>
      <c r="H615" s="220">
        <v>16.640000000000001</v>
      </c>
      <c r="I615" s="221"/>
      <c r="J615" s="14"/>
      <c r="K615" s="14"/>
      <c r="L615" s="217"/>
      <c r="M615" s="222"/>
      <c r="N615" s="223"/>
      <c r="O615" s="223"/>
      <c r="P615" s="223"/>
      <c r="Q615" s="223"/>
      <c r="R615" s="223"/>
      <c r="S615" s="223"/>
      <c r="T615" s="224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18" t="s">
        <v>152</v>
      </c>
      <c r="AU615" s="218" t="s">
        <v>90</v>
      </c>
      <c r="AV615" s="14" t="s">
        <v>90</v>
      </c>
      <c r="AW615" s="14" t="s">
        <v>36</v>
      </c>
      <c r="AX615" s="14" t="s">
        <v>81</v>
      </c>
      <c r="AY615" s="218" t="s">
        <v>140</v>
      </c>
    </row>
    <row r="616" s="13" customFormat="1">
      <c r="A616" s="13"/>
      <c r="B616" s="210"/>
      <c r="C616" s="13"/>
      <c r="D616" s="205" t="s">
        <v>152</v>
      </c>
      <c r="E616" s="211" t="s">
        <v>1</v>
      </c>
      <c r="F616" s="212" t="s">
        <v>740</v>
      </c>
      <c r="G616" s="13"/>
      <c r="H616" s="211" t="s">
        <v>1</v>
      </c>
      <c r="I616" s="213"/>
      <c r="J616" s="13"/>
      <c r="K616" s="13"/>
      <c r="L616" s="210"/>
      <c r="M616" s="214"/>
      <c r="N616" s="215"/>
      <c r="O616" s="215"/>
      <c r="P616" s="215"/>
      <c r="Q616" s="215"/>
      <c r="R616" s="215"/>
      <c r="S616" s="215"/>
      <c r="T616" s="216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11" t="s">
        <v>152</v>
      </c>
      <c r="AU616" s="211" t="s">
        <v>90</v>
      </c>
      <c r="AV616" s="13" t="s">
        <v>88</v>
      </c>
      <c r="AW616" s="13" t="s">
        <v>36</v>
      </c>
      <c r="AX616" s="13" t="s">
        <v>81</v>
      </c>
      <c r="AY616" s="211" t="s">
        <v>140</v>
      </c>
    </row>
    <row r="617" s="13" customFormat="1">
      <c r="A617" s="13"/>
      <c r="B617" s="210"/>
      <c r="C617" s="13"/>
      <c r="D617" s="205" t="s">
        <v>152</v>
      </c>
      <c r="E617" s="211" t="s">
        <v>1</v>
      </c>
      <c r="F617" s="212" t="s">
        <v>248</v>
      </c>
      <c r="G617" s="13"/>
      <c r="H617" s="211" t="s">
        <v>1</v>
      </c>
      <c r="I617" s="213"/>
      <c r="J617" s="13"/>
      <c r="K617" s="13"/>
      <c r="L617" s="210"/>
      <c r="M617" s="214"/>
      <c r="N617" s="215"/>
      <c r="O617" s="215"/>
      <c r="P617" s="215"/>
      <c r="Q617" s="215"/>
      <c r="R617" s="215"/>
      <c r="S617" s="215"/>
      <c r="T617" s="216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11" t="s">
        <v>152</v>
      </c>
      <c r="AU617" s="211" t="s">
        <v>90</v>
      </c>
      <c r="AV617" s="13" t="s">
        <v>88</v>
      </c>
      <c r="AW617" s="13" t="s">
        <v>36</v>
      </c>
      <c r="AX617" s="13" t="s">
        <v>81</v>
      </c>
      <c r="AY617" s="211" t="s">
        <v>140</v>
      </c>
    </row>
    <row r="618" s="14" customFormat="1">
      <c r="A618" s="14"/>
      <c r="B618" s="217"/>
      <c r="C618" s="14"/>
      <c r="D618" s="205" t="s">
        <v>152</v>
      </c>
      <c r="E618" s="218" t="s">
        <v>1</v>
      </c>
      <c r="F618" s="219" t="s">
        <v>757</v>
      </c>
      <c r="G618" s="14"/>
      <c r="H618" s="220">
        <v>25.699000000000002</v>
      </c>
      <c r="I618" s="221"/>
      <c r="J618" s="14"/>
      <c r="K618" s="14"/>
      <c r="L618" s="217"/>
      <c r="M618" s="222"/>
      <c r="N618" s="223"/>
      <c r="O618" s="223"/>
      <c r="P618" s="223"/>
      <c r="Q618" s="223"/>
      <c r="R618" s="223"/>
      <c r="S618" s="223"/>
      <c r="T618" s="224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18" t="s">
        <v>152</v>
      </c>
      <c r="AU618" s="218" t="s">
        <v>90</v>
      </c>
      <c r="AV618" s="14" t="s">
        <v>90</v>
      </c>
      <c r="AW618" s="14" t="s">
        <v>36</v>
      </c>
      <c r="AX618" s="14" t="s">
        <v>81</v>
      </c>
      <c r="AY618" s="218" t="s">
        <v>140</v>
      </c>
    </row>
    <row r="619" s="13" customFormat="1">
      <c r="A619" s="13"/>
      <c r="B619" s="210"/>
      <c r="C619" s="13"/>
      <c r="D619" s="205" t="s">
        <v>152</v>
      </c>
      <c r="E619" s="211" t="s">
        <v>1</v>
      </c>
      <c r="F619" s="212" t="s">
        <v>250</v>
      </c>
      <c r="G619" s="13"/>
      <c r="H619" s="211" t="s">
        <v>1</v>
      </c>
      <c r="I619" s="213"/>
      <c r="J619" s="13"/>
      <c r="K619" s="13"/>
      <c r="L619" s="210"/>
      <c r="M619" s="214"/>
      <c r="N619" s="215"/>
      <c r="O619" s="215"/>
      <c r="P619" s="215"/>
      <c r="Q619" s="215"/>
      <c r="R619" s="215"/>
      <c r="S619" s="215"/>
      <c r="T619" s="216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11" t="s">
        <v>152</v>
      </c>
      <c r="AU619" s="211" t="s">
        <v>90</v>
      </c>
      <c r="AV619" s="13" t="s">
        <v>88</v>
      </c>
      <c r="AW619" s="13" t="s">
        <v>36</v>
      </c>
      <c r="AX619" s="13" t="s">
        <v>81</v>
      </c>
      <c r="AY619" s="211" t="s">
        <v>140</v>
      </c>
    </row>
    <row r="620" s="14" customFormat="1">
      <c r="A620" s="14"/>
      <c r="B620" s="217"/>
      <c r="C620" s="14"/>
      <c r="D620" s="205" t="s">
        <v>152</v>
      </c>
      <c r="E620" s="218" t="s">
        <v>1</v>
      </c>
      <c r="F620" s="219" t="s">
        <v>758</v>
      </c>
      <c r="G620" s="14"/>
      <c r="H620" s="220">
        <v>25.184999999999999</v>
      </c>
      <c r="I620" s="221"/>
      <c r="J620" s="14"/>
      <c r="K620" s="14"/>
      <c r="L620" s="217"/>
      <c r="M620" s="222"/>
      <c r="N620" s="223"/>
      <c r="O620" s="223"/>
      <c r="P620" s="223"/>
      <c r="Q620" s="223"/>
      <c r="R620" s="223"/>
      <c r="S620" s="223"/>
      <c r="T620" s="224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18" t="s">
        <v>152</v>
      </c>
      <c r="AU620" s="218" t="s">
        <v>90</v>
      </c>
      <c r="AV620" s="14" t="s">
        <v>90</v>
      </c>
      <c r="AW620" s="14" t="s">
        <v>36</v>
      </c>
      <c r="AX620" s="14" t="s">
        <v>81</v>
      </c>
      <c r="AY620" s="218" t="s">
        <v>140</v>
      </c>
    </row>
    <row r="621" s="15" customFormat="1">
      <c r="A621" s="15"/>
      <c r="B621" s="226"/>
      <c r="C621" s="15"/>
      <c r="D621" s="205" t="s">
        <v>152</v>
      </c>
      <c r="E621" s="227" t="s">
        <v>1</v>
      </c>
      <c r="F621" s="228" t="s">
        <v>201</v>
      </c>
      <c r="G621" s="15"/>
      <c r="H621" s="229">
        <v>123.81</v>
      </c>
      <c r="I621" s="230"/>
      <c r="J621" s="15"/>
      <c r="K621" s="15"/>
      <c r="L621" s="226"/>
      <c r="M621" s="231"/>
      <c r="N621" s="232"/>
      <c r="O621" s="232"/>
      <c r="P621" s="232"/>
      <c r="Q621" s="232"/>
      <c r="R621" s="232"/>
      <c r="S621" s="232"/>
      <c r="T621" s="233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27" t="s">
        <v>152</v>
      </c>
      <c r="AU621" s="227" t="s">
        <v>90</v>
      </c>
      <c r="AV621" s="15" t="s">
        <v>148</v>
      </c>
      <c r="AW621" s="15" t="s">
        <v>36</v>
      </c>
      <c r="AX621" s="15" t="s">
        <v>88</v>
      </c>
      <c r="AY621" s="227" t="s">
        <v>140</v>
      </c>
    </row>
    <row r="622" s="2" customFormat="1" ht="16.5" customHeight="1">
      <c r="A622" s="40"/>
      <c r="B622" s="192"/>
      <c r="C622" s="245" t="s">
        <v>759</v>
      </c>
      <c r="D622" s="245" t="s">
        <v>378</v>
      </c>
      <c r="E622" s="246" t="s">
        <v>760</v>
      </c>
      <c r="F622" s="247" t="s">
        <v>761</v>
      </c>
      <c r="G622" s="248" t="s">
        <v>186</v>
      </c>
      <c r="H622" s="249">
        <v>0.050999999999999997</v>
      </c>
      <c r="I622" s="250"/>
      <c r="J622" s="251">
        <f>ROUND(I622*H622,2)</f>
        <v>0</v>
      </c>
      <c r="K622" s="247" t="s">
        <v>245</v>
      </c>
      <c r="L622" s="252"/>
      <c r="M622" s="253" t="s">
        <v>1</v>
      </c>
      <c r="N622" s="254" t="s">
        <v>46</v>
      </c>
      <c r="O622" s="79"/>
      <c r="P622" s="202">
        <f>O622*H622</f>
        <v>0</v>
      </c>
      <c r="Q622" s="202">
        <v>1</v>
      </c>
      <c r="R622" s="202">
        <f>Q622*H622</f>
        <v>0.050999999999999997</v>
      </c>
      <c r="S622" s="202">
        <v>0</v>
      </c>
      <c r="T622" s="203">
        <f>S622*H622</f>
        <v>0</v>
      </c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R622" s="204" t="s">
        <v>456</v>
      </c>
      <c r="AT622" s="204" t="s">
        <v>378</v>
      </c>
      <c r="AU622" s="204" t="s">
        <v>90</v>
      </c>
      <c r="AY622" s="19" t="s">
        <v>140</v>
      </c>
      <c r="BE622" s="135">
        <f>IF(N622="základní",J622,0)</f>
        <v>0</v>
      </c>
      <c r="BF622" s="135">
        <f>IF(N622="snížená",J622,0)</f>
        <v>0</v>
      </c>
      <c r="BG622" s="135">
        <f>IF(N622="zákl. přenesená",J622,0)</f>
        <v>0</v>
      </c>
      <c r="BH622" s="135">
        <f>IF(N622="sníž. přenesená",J622,0)</f>
        <v>0</v>
      </c>
      <c r="BI622" s="135">
        <f>IF(N622="nulová",J622,0)</f>
        <v>0</v>
      </c>
      <c r="BJ622" s="19" t="s">
        <v>88</v>
      </c>
      <c r="BK622" s="135">
        <f>ROUND(I622*H622,2)</f>
        <v>0</v>
      </c>
      <c r="BL622" s="19" t="s">
        <v>349</v>
      </c>
      <c r="BM622" s="204" t="s">
        <v>762</v>
      </c>
    </row>
    <row r="623" s="2" customFormat="1">
      <c r="A623" s="40"/>
      <c r="B623" s="41"/>
      <c r="C623" s="40"/>
      <c r="D623" s="205" t="s">
        <v>150</v>
      </c>
      <c r="E623" s="40"/>
      <c r="F623" s="206" t="s">
        <v>761</v>
      </c>
      <c r="G623" s="40"/>
      <c r="H623" s="40"/>
      <c r="I623" s="207"/>
      <c r="J623" s="40"/>
      <c r="K623" s="40"/>
      <c r="L623" s="41"/>
      <c r="M623" s="208"/>
      <c r="N623" s="209"/>
      <c r="O623" s="79"/>
      <c r="P623" s="79"/>
      <c r="Q623" s="79"/>
      <c r="R623" s="79"/>
      <c r="S623" s="79"/>
      <c r="T623" s="80"/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T623" s="19" t="s">
        <v>150</v>
      </c>
      <c r="AU623" s="19" t="s">
        <v>90</v>
      </c>
    </row>
    <row r="624" s="14" customFormat="1">
      <c r="A624" s="14"/>
      <c r="B624" s="217"/>
      <c r="C624" s="14"/>
      <c r="D624" s="205" t="s">
        <v>152</v>
      </c>
      <c r="E624" s="14"/>
      <c r="F624" s="219" t="s">
        <v>763</v>
      </c>
      <c r="G624" s="14"/>
      <c r="H624" s="220">
        <v>0.050999999999999997</v>
      </c>
      <c r="I624" s="221"/>
      <c r="J624" s="14"/>
      <c r="K624" s="14"/>
      <c r="L624" s="217"/>
      <c r="M624" s="222"/>
      <c r="N624" s="223"/>
      <c r="O624" s="223"/>
      <c r="P624" s="223"/>
      <c r="Q624" s="223"/>
      <c r="R624" s="223"/>
      <c r="S624" s="223"/>
      <c r="T624" s="224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18" t="s">
        <v>152</v>
      </c>
      <c r="AU624" s="218" t="s">
        <v>90</v>
      </c>
      <c r="AV624" s="14" t="s">
        <v>90</v>
      </c>
      <c r="AW624" s="14" t="s">
        <v>3</v>
      </c>
      <c r="AX624" s="14" t="s">
        <v>88</v>
      </c>
      <c r="AY624" s="218" t="s">
        <v>140</v>
      </c>
    </row>
    <row r="625" s="2" customFormat="1" ht="16.5" customHeight="1">
      <c r="A625" s="40"/>
      <c r="B625" s="192"/>
      <c r="C625" s="193" t="s">
        <v>764</v>
      </c>
      <c r="D625" s="193" t="s">
        <v>143</v>
      </c>
      <c r="E625" s="194" t="s">
        <v>765</v>
      </c>
      <c r="F625" s="195" t="s">
        <v>766</v>
      </c>
      <c r="G625" s="196" t="s">
        <v>186</v>
      </c>
      <c r="H625" s="197">
        <v>0.071999999999999995</v>
      </c>
      <c r="I625" s="198"/>
      <c r="J625" s="199">
        <f>ROUND(I625*H625,2)</f>
        <v>0</v>
      </c>
      <c r="K625" s="195" t="s">
        <v>245</v>
      </c>
      <c r="L625" s="41"/>
      <c r="M625" s="200" t="s">
        <v>1</v>
      </c>
      <c r="N625" s="201" t="s">
        <v>46</v>
      </c>
      <c r="O625" s="79"/>
      <c r="P625" s="202">
        <f>O625*H625</f>
        <v>0</v>
      </c>
      <c r="Q625" s="202">
        <v>0</v>
      </c>
      <c r="R625" s="202">
        <f>Q625*H625</f>
        <v>0</v>
      </c>
      <c r="S625" s="202">
        <v>0</v>
      </c>
      <c r="T625" s="203">
        <f>S625*H625</f>
        <v>0</v>
      </c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R625" s="204" t="s">
        <v>349</v>
      </c>
      <c r="AT625" s="204" t="s">
        <v>143</v>
      </c>
      <c r="AU625" s="204" t="s">
        <v>90</v>
      </c>
      <c r="AY625" s="19" t="s">
        <v>140</v>
      </c>
      <c r="BE625" s="135">
        <f>IF(N625="základní",J625,0)</f>
        <v>0</v>
      </c>
      <c r="BF625" s="135">
        <f>IF(N625="snížená",J625,0)</f>
        <v>0</v>
      </c>
      <c r="BG625" s="135">
        <f>IF(N625="zákl. přenesená",J625,0)</f>
        <v>0</v>
      </c>
      <c r="BH625" s="135">
        <f>IF(N625="sníž. přenesená",J625,0)</f>
        <v>0</v>
      </c>
      <c r="BI625" s="135">
        <f>IF(N625="nulová",J625,0)</f>
        <v>0</v>
      </c>
      <c r="BJ625" s="19" t="s">
        <v>88</v>
      </c>
      <c r="BK625" s="135">
        <f>ROUND(I625*H625,2)</f>
        <v>0</v>
      </c>
      <c r="BL625" s="19" t="s">
        <v>349</v>
      </c>
      <c r="BM625" s="204" t="s">
        <v>767</v>
      </c>
    </row>
    <row r="626" s="2" customFormat="1">
      <c r="A626" s="40"/>
      <c r="B626" s="41"/>
      <c r="C626" s="40"/>
      <c r="D626" s="205" t="s">
        <v>150</v>
      </c>
      <c r="E626" s="40"/>
      <c r="F626" s="206" t="s">
        <v>768</v>
      </c>
      <c r="G626" s="40"/>
      <c r="H626" s="40"/>
      <c r="I626" s="207"/>
      <c r="J626" s="40"/>
      <c r="K626" s="40"/>
      <c r="L626" s="41"/>
      <c r="M626" s="255"/>
      <c r="N626" s="256"/>
      <c r="O626" s="257"/>
      <c r="P626" s="257"/>
      <c r="Q626" s="257"/>
      <c r="R626" s="257"/>
      <c r="S626" s="257"/>
      <c r="T626" s="258"/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T626" s="19" t="s">
        <v>150</v>
      </c>
      <c r="AU626" s="19" t="s">
        <v>90</v>
      </c>
    </row>
    <row r="627" s="2" customFormat="1" ht="6.96" customHeight="1">
      <c r="A627" s="40"/>
      <c r="B627" s="62"/>
      <c r="C627" s="63"/>
      <c r="D627" s="63"/>
      <c r="E627" s="63"/>
      <c r="F627" s="63"/>
      <c r="G627" s="63"/>
      <c r="H627" s="63"/>
      <c r="I627" s="63"/>
      <c r="J627" s="63"/>
      <c r="K627" s="63"/>
      <c r="L627" s="41"/>
      <c r="M627" s="40"/>
      <c r="O627" s="40"/>
      <c r="P627" s="40"/>
      <c r="Q627" s="40"/>
      <c r="R627" s="40"/>
      <c r="S627" s="40"/>
      <c r="T627" s="40"/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</row>
  </sheetData>
  <autoFilter ref="C131:K62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90</v>
      </c>
    </row>
    <row r="4" s="1" customFormat="1" ht="24.96" customHeight="1">
      <c r="B4" s="22"/>
      <c r="D4" s="23" t="s">
        <v>111</v>
      </c>
      <c r="L4" s="22"/>
      <c r="M4" s="142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43" t="str">
        <f>'Rekapitulace stavby'!K6</f>
        <v>Vypracování PD na opravu most. objektů v JMK</v>
      </c>
      <c r="F7" s="32"/>
      <c r="G7" s="32"/>
      <c r="H7" s="32"/>
      <c r="L7" s="22"/>
    </row>
    <row r="8" s="1" customFormat="1" ht="12" customHeight="1">
      <c r="B8" s="22"/>
      <c r="D8" s="32" t="s">
        <v>112</v>
      </c>
      <c r="L8" s="22"/>
    </row>
    <row r="9" s="2" customFormat="1" ht="16.5" customHeight="1">
      <c r="A9" s="40"/>
      <c r="B9" s="41"/>
      <c r="C9" s="40"/>
      <c r="D9" s="40"/>
      <c r="E9" s="143" t="s">
        <v>113</v>
      </c>
      <c r="F9" s="40"/>
      <c r="G9" s="40"/>
      <c r="H9" s="40"/>
      <c r="I9" s="40"/>
      <c r="J9" s="40"/>
      <c r="K9" s="40"/>
      <c r="L9" s="5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1"/>
      <c r="C10" s="40"/>
      <c r="D10" s="32" t="s">
        <v>114</v>
      </c>
      <c r="E10" s="40"/>
      <c r="F10" s="40"/>
      <c r="G10" s="40"/>
      <c r="H10" s="40"/>
      <c r="I10" s="40"/>
      <c r="J10" s="40"/>
      <c r="K10" s="40"/>
      <c r="L10" s="5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1"/>
      <c r="C11" s="40"/>
      <c r="D11" s="40"/>
      <c r="E11" s="69" t="s">
        <v>769</v>
      </c>
      <c r="F11" s="40"/>
      <c r="G11" s="40"/>
      <c r="H11" s="40"/>
      <c r="I11" s="40"/>
      <c r="J11" s="40"/>
      <c r="K11" s="40"/>
      <c r="L11" s="5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1"/>
      <c r="C12" s="40"/>
      <c r="D12" s="40"/>
      <c r="E12" s="40"/>
      <c r="F12" s="40"/>
      <c r="G12" s="40"/>
      <c r="H12" s="40"/>
      <c r="I12" s="40"/>
      <c r="J12" s="40"/>
      <c r="K12" s="40"/>
      <c r="L12" s="5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1"/>
      <c r="C13" s="40"/>
      <c r="D13" s="32" t="s">
        <v>18</v>
      </c>
      <c r="E13" s="40"/>
      <c r="F13" s="27" t="s">
        <v>1</v>
      </c>
      <c r="G13" s="40"/>
      <c r="H13" s="40"/>
      <c r="I13" s="32" t="s">
        <v>19</v>
      </c>
      <c r="J13" s="27" t="s">
        <v>1</v>
      </c>
      <c r="K13" s="40"/>
      <c r="L13" s="5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1"/>
      <c r="C14" s="40"/>
      <c r="D14" s="32" t="s">
        <v>20</v>
      </c>
      <c r="E14" s="40"/>
      <c r="F14" s="27" t="s">
        <v>116</v>
      </c>
      <c r="G14" s="40"/>
      <c r="H14" s="40"/>
      <c r="I14" s="32" t="s">
        <v>22</v>
      </c>
      <c r="J14" s="71" t="str">
        <f>'Rekapitulace stavby'!AN8</f>
        <v>25. 9. 2023</v>
      </c>
      <c r="K14" s="40"/>
      <c r="L14" s="5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1"/>
      <c r="C15" s="40"/>
      <c r="D15" s="40"/>
      <c r="E15" s="40"/>
      <c r="F15" s="40"/>
      <c r="G15" s="40"/>
      <c r="H15" s="40"/>
      <c r="I15" s="40"/>
      <c r="J15" s="40"/>
      <c r="K15" s="40"/>
      <c r="L15" s="5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1"/>
      <c r="C16" s="40"/>
      <c r="D16" s="32" t="s">
        <v>24</v>
      </c>
      <c r="E16" s="40"/>
      <c r="F16" s="40"/>
      <c r="G16" s="40"/>
      <c r="H16" s="40"/>
      <c r="I16" s="32" t="s">
        <v>25</v>
      </c>
      <c r="J16" s="27" t="s">
        <v>26</v>
      </c>
      <c r="K16" s="40"/>
      <c r="L16" s="5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1"/>
      <c r="C17" s="40"/>
      <c r="D17" s="40"/>
      <c r="E17" s="27" t="s">
        <v>27</v>
      </c>
      <c r="F17" s="40"/>
      <c r="G17" s="40"/>
      <c r="H17" s="40"/>
      <c r="I17" s="32" t="s">
        <v>28</v>
      </c>
      <c r="J17" s="27" t="s">
        <v>29</v>
      </c>
      <c r="K17" s="40"/>
      <c r="L17" s="5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1"/>
      <c r="C18" s="40"/>
      <c r="D18" s="40"/>
      <c r="E18" s="40"/>
      <c r="F18" s="40"/>
      <c r="G18" s="40"/>
      <c r="H18" s="40"/>
      <c r="I18" s="40"/>
      <c r="J18" s="40"/>
      <c r="K18" s="40"/>
      <c r="L18" s="5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1"/>
      <c r="C19" s="40"/>
      <c r="D19" s="32" t="s">
        <v>30</v>
      </c>
      <c r="E19" s="40"/>
      <c r="F19" s="40"/>
      <c r="G19" s="40"/>
      <c r="H19" s="40"/>
      <c r="I19" s="32" t="s">
        <v>25</v>
      </c>
      <c r="J19" s="33" t="str">
        <f>'Rekapitulace stavby'!AN13</f>
        <v>Vyplň údaj</v>
      </c>
      <c r="K19" s="40"/>
      <c r="L19" s="5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1"/>
      <c r="C20" s="40"/>
      <c r="D20" s="40"/>
      <c r="E20" s="33" t="str">
        <f>'Rekapitulace stavby'!E14</f>
        <v>Vyplň údaj</v>
      </c>
      <c r="F20" s="27"/>
      <c r="G20" s="27"/>
      <c r="H20" s="27"/>
      <c r="I20" s="32" t="s">
        <v>28</v>
      </c>
      <c r="J20" s="33" t="str">
        <f>'Rekapitulace stavby'!AN14</f>
        <v>Vyplň údaj</v>
      </c>
      <c r="K20" s="40"/>
      <c r="L20" s="5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1"/>
      <c r="C21" s="40"/>
      <c r="D21" s="40"/>
      <c r="E21" s="40"/>
      <c r="F21" s="40"/>
      <c r="G21" s="40"/>
      <c r="H21" s="40"/>
      <c r="I21" s="40"/>
      <c r="J21" s="40"/>
      <c r="K21" s="40"/>
      <c r="L21" s="5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1"/>
      <c r="C22" s="40"/>
      <c r="D22" s="32" t="s">
        <v>32</v>
      </c>
      <c r="E22" s="40"/>
      <c r="F22" s="40"/>
      <c r="G22" s="40"/>
      <c r="H22" s="40"/>
      <c r="I22" s="32" t="s">
        <v>25</v>
      </c>
      <c r="J22" s="27" t="s">
        <v>33</v>
      </c>
      <c r="K22" s="40"/>
      <c r="L22" s="5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1"/>
      <c r="C23" s="40"/>
      <c r="D23" s="40"/>
      <c r="E23" s="27" t="s">
        <v>34</v>
      </c>
      <c r="F23" s="40"/>
      <c r="G23" s="40"/>
      <c r="H23" s="40"/>
      <c r="I23" s="32" t="s">
        <v>28</v>
      </c>
      <c r="J23" s="27" t="s">
        <v>35</v>
      </c>
      <c r="K23" s="40"/>
      <c r="L23" s="5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1"/>
      <c r="C24" s="40"/>
      <c r="D24" s="40"/>
      <c r="E24" s="40"/>
      <c r="F24" s="40"/>
      <c r="G24" s="40"/>
      <c r="H24" s="40"/>
      <c r="I24" s="40"/>
      <c r="J24" s="40"/>
      <c r="K24" s="40"/>
      <c r="L24" s="5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1"/>
      <c r="C25" s="40"/>
      <c r="D25" s="32" t="s">
        <v>37</v>
      </c>
      <c r="E25" s="40"/>
      <c r="F25" s="40"/>
      <c r="G25" s="40"/>
      <c r="H25" s="40"/>
      <c r="I25" s="32" t="s">
        <v>25</v>
      </c>
      <c r="J25" s="27" t="str">
        <f>IF('Rekapitulace stavby'!AN19="","",'Rekapitulace stavby'!AN19)</f>
        <v/>
      </c>
      <c r="K25" s="40"/>
      <c r="L25" s="5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1"/>
      <c r="C26" s="40"/>
      <c r="D26" s="40"/>
      <c r="E26" s="27" t="str">
        <f>IF('Rekapitulace stavby'!E20="","",'Rekapitulace stavby'!E20)</f>
        <v xml:space="preserve"> </v>
      </c>
      <c r="F26" s="40"/>
      <c r="G26" s="40"/>
      <c r="H26" s="40"/>
      <c r="I26" s="32" t="s">
        <v>28</v>
      </c>
      <c r="J26" s="27" t="str">
        <f>IF('Rekapitulace stavby'!AN20="","",'Rekapitulace stavby'!AN20)</f>
        <v/>
      </c>
      <c r="K26" s="40"/>
      <c r="L26" s="5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1"/>
      <c r="C27" s="40"/>
      <c r="D27" s="40"/>
      <c r="E27" s="40"/>
      <c r="F27" s="40"/>
      <c r="G27" s="40"/>
      <c r="H27" s="40"/>
      <c r="I27" s="40"/>
      <c r="J27" s="40"/>
      <c r="K27" s="40"/>
      <c r="L27" s="5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1"/>
      <c r="C28" s="40"/>
      <c r="D28" s="32" t="s">
        <v>38</v>
      </c>
      <c r="E28" s="40"/>
      <c r="F28" s="40"/>
      <c r="G28" s="40"/>
      <c r="H28" s="40"/>
      <c r="I28" s="40"/>
      <c r="J28" s="40"/>
      <c r="K28" s="40"/>
      <c r="L28" s="5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4"/>
      <c r="B29" s="145"/>
      <c r="C29" s="144"/>
      <c r="D29" s="144"/>
      <c r="E29" s="36" t="s">
        <v>1</v>
      </c>
      <c r="F29" s="36"/>
      <c r="G29" s="36"/>
      <c r="H29" s="36"/>
      <c r="I29" s="144"/>
      <c r="J29" s="144"/>
      <c r="K29" s="144"/>
      <c r="L29" s="146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40"/>
      <c r="B30" s="41"/>
      <c r="C30" s="40"/>
      <c r="D30" s="40"/>
      <c r="E30" s="40"/>
      <c r="F30" s="40"/>
      <c r="G30" s="40"/>
      <c r="H30" s="40"/>
      <c r="I30" s="40"/>
      <c r="J30" s="40"/>
      <c r="K30" s="40"/>
      <c r="L30" s="5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1"/>
      <c r="C31" s="40"/>
      <c r="D31" s="92"/>
      <c r="E31" s="92"/>
      <c r="F31" s="92"/>
      <c r="G31" s="92"/>
      <c r="H31" s="92"/>
      <c r="I31" s="92"/>
      <c r="J31" s="92"/>
      <c r="K31" s="92"/>
      <c r="L31" s="5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1"/>
      <c r="C32" s="40"/>
      <c r="D32" s="147" t="s">
        <v>41</v>
      </c>
      <c r="E32" s="40"/>
      <c r="F32" s="40"/>
      <c r="G32" s="40"/>
      <c r="H32" s="40"/>
      <c r="I32" s="40"/>
      <c r="J32" s="98">
        <f>ROUND(J126, 2)</f>
        <v>0</v>
      </c>
      <c r="K32" s="40"/>
      <c r="L32" s="5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1"/>
      <c r="C33" s="40"/>
      <c r="D33" s="92"/>
      <c r="E33" s="92"/>
      <c r="F33" s="92"/>
      <c r="G33" s="92"/>
      <c r="H33" s="92"/>
      <c r="I33" s="92"/>
      <c r="J33" s="92"/>
      <c r="K33" s="92"/>
      <c r="L33" s="5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1"/>
      <c r="C34" s="40"/>
      <c r="D34" s="40"/>
      <c r="E34" s="40"/>
      <c r="F34" s="45" t="s">
        <v>43</v>
      </c>
      <c r="G34" s="40"/>
      <c r="H34" s="40"/>
      <c r="I34" s="45" t="s">
        <v>42</v>
      </c>
      <c r="J34" s="45" t="s">
        <v>44</v>
      </c>
      <c r="K34" s="40"/>
      <c r="L34" s="5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1"/>
      <c r="C35" s="40"/>
      <c r="D35" s="148" t="s">
        <v>45</v>
      </c>
      <c r="E35" s="32" t="s">
        <v>46</v>
      </c>
      <c r="F35" s="149">
        <f>ROUND((SUM(BE126:BE169)),  2)</f>
        <v>0</v>
      </c>
      <c r="G35" s="40"/>
      <c r="H35" s="40"/>
      <c r="I35" s="150">
        <v>0.20999999999999999</v>
      </c>
      <c r="J35" s="149">
        <f>ROUND(((SUM(BE126:BE169))*I35),  2)</f>
        <v>0</v>
      </c>
      <c r="K35" s="40"/>
      <c r="L35" s="5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1"/>
      <c r="C36" s="40"/>
      <c r="D36" s="40"/>
      <c r="E36" s="32" t="s">
        <v>47</v>
      </c>
      <c r="F36" s="149">
        <f>ROUND((SUM(BF126:BF169)),  2)</f>
        <v>0</v>
      </c>
      <c r="G36" s="40"/>
      <c r="H36" s="40"/>
      <c r="I36" s="150">
        <v>0.12</v>
      </c>
      <c r="J36" s="149">
        <f>ROUND(((SUM(BF126:BF169))*I36),  2)</f>
        <v>0</v>
      </c>
      <c r="K36" s="40"/>
      <c r="L36" s="5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1"/>
      <c r="C37" s="40"/>
      <c r="D37" s="40"/>
      <c r="E37" s="32" t="s">
        <v>48</v>
      </c>
      <c r="F37" s="149">
        <f>ROUND((SUM(BG126:BG169)),  2)</f>
        <v>0</v>
      </c>
      <c r="G37" s="40"/>
      <c r="H37" s="40"/>
      <c r="I37" s="150">
        <v>0.20999999999999999</v>
      </c>
      <c r="J37" s="149">
        <f>0</f>
        <v>0</v>
      </c>
      <c r="K37" s="40"/>
      <c r="L37" s="5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1"/>
      <c r="C38" s="40"/>
      <c r="D38" s="40"/>
      <c r="E38" s="32" t="s">
        <v>49</v>
      </c>
      <c r="F38" s="149">
        <f>ROUND((SUM(BH126:BH169)),  2)</f>
        <v>0</v>
      </c>
      <c r="G38" s="40"/>
      <c r="H38" s="40"/>
      <c r="I38" s="150">
        <v>0.12</v>
      </c>
      <c r="J38" s="149">
        <f>0</f>
        <v>0</v>
      </c>
      <c r="K38" s="40"/>
      <c r="L38" s="5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1"/>
      <c r="C39" s="40"/>
      <c r="D39" s="40"/>
      <c r="E39" s="32" t="s">
        <v>50</v>
      </c>
      <c r="F39" s="149">
        <f>ROUND((SUM(BI126:BI169)),  2)</f>
        <v>0</v>
      </c>
      <c r="G39" s="40"/>
      <c r="H39" s="40"/>
      <c r="I39" s="150">
        <v>0</v>
      </c>
      <c r="J39" s="149">
        <f>0</f>
        <v>0</v>
      </c>
      <c r="K39" s="40"/>
      <c r="L39" s="5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1"/>
      <c r="C40" s="40"/>
      <c r="D40" s="40"/>
      <c r="E40" s="40"/>
      <c r="F40" s="40"/>
      <c r="G40" s="40"/>
      <c r="H40" s="40"/>
      <c r="I40" s="40"/>
      <c r="J40" s="40"/>
      <c r="K40" s="40"/>
      <c r="L40" s="5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1"/>
      <c r="C41" s="140"/>
      <c r="D41" s="151" t="s">
        <v>51</v>
      </c>
      <c r="E41" s="83"/>
      <c r="F41" s="83"/>
      <c r="G41" s="152" t="s">
        <v>52</v>
      </c>
      <c r="H41" s="153" t="s">
        <v>53</v>
      </c>
      <c r="I41" s="83"/>
      <c r="J41" s="154">
        <f>SUM(J32:J39)</f>
        <v>0</v>
      </c>
      <c r="K41" s="155"/>
      <c r="L41" s="5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41"/>
      <c r="C42" s="40"/>
      <c r="D42" s="40"/>
      <c r="E42" s="40"/>
      <c r="F42" s="40"/>
      <c r="G42" s="40"/>
      <c r="H42" s="40"/>
      <c r="I42" s="40"/>
      <c r="J42" s="40"/>
      <c r="K42" s="40"/>
      <c r="L42" s="5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7"/>
      <c r="D50" s="58" t="s">
        <v>54</v>
      </c>
      <c r="E50" s="59"/>
      <c r="F50" s="59"/>
      <c r="G50" s="58" t="s">
        <v>55</v>
      </c>
      <c r="H50" s="59"/>
      <c r="I50" s="59"/>
      <c r="J50" s="59"/>
      <c r="K50" s="59"/>
      <c r="L50" s="57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40"/>
      <c r="B61" s="41"/>
      <c r="C61" s="40"/>
      <c r="D61" s="60" t="s">
        <v>56</v>
      </c>
      <c r="E61" s="43"/>
      <c r="F61" s="156" t="s">
        <v>57</v>
      </c>
      <c r="G61" s="60" t="s">
        <v>56</v>
      </c>
      <c r="H61" s="43"/>
      <c r="I61" s="43"/>
      <c r="J61" s="157" t="s">
        <v>57</v>
      </c>
      <c r="K61" s="43"/>
      <c r="L61" s="5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40"/>
      <c r="B65" s="41"/>
      <c r="C65" s="40"/>
      <c r="D65" s="58" t="s">
        <v>58</v>
      </c>
      <c r="E65" s="61"/>
      <c r="F65" s="61"/>
      <c r="G65" s="58" t="s">
        <v>59</v>
      </c>
      <c r="H65" s="61"/>
      <c r="I65" s="61"/>
      <c r="J65" s="61"/>
      <c r="K65" s="61"/>
      <c r="L65" s="5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40"/>
      <c r="B76" s="41"/>
      <c r="C76" s="40"/>
      <c r="D76" s="60" t="s">
        <v>56</v>
      </c>
      <c r="E76" s="43"/>
      <c r="F76" s="156" t="s">
        <v>57</v>
      </c>
      <c r="G76" s="60" t="s">
        <v>56</v>
      </c>
      <c r="H76" s="43"/>
      <c r="I76" s="43"/>
      <c r="J76" s="157" t="s">
        <v>57</v>
      </c>
      <c r="K76" s="43"/>
      <c r="L76" s="5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5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5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5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0"/>
      <c r="D83" s="40"/>
      <c r="E83" s="40"/>
      <c r="F83" s="40"/>
      <c r="G83" s="40"/>
      <c r="H83" s="40"/>
      <c r="I83" s="40"/>
      <c r="J83" s="40"/>
      <c r="K83" s="40"/>
      <c r="L83" s="5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5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0"/>
      <c r="D85" s="40"/>
      <c r="E85" s="143" t="str">
        <f>E7</f>
        <v>Vypracování PD na opravu most. objektů v JMK</v>
      </c>
      <c r="F85" s="32"/>
      <c r="G85" s="32"/>
      <c r="H85" s="32"/>
      <c r="I85" s="40"/>
      <c r="J85" s="40"/>
      <c r="K85" s="40"/>
      <c r="L85" s="5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2"/>
      <c r="C86" s="32" t="s">
        <v>112</v>
      </c>
      <c r="L86" s="22"/>
    </row>
    <row r="87" s="2" customFormat="1" ht="16.5" customHeight="1">
      <c r="A87" s="40"/>
      <c r="B87" s="41"/>
      <c r="C87" s="40"/>
      <c r="D87" s="40"/>
      <c r="E87" s="143" t="s">
        <v>113</v>
      </c>
      <c r="F87" s="40"/>
      <c r="G87" s="40"/>
      <c r="H87" s="40"/>
      <c r="I87" s="40"/>
      <c r="J87" s="40"/>
      <c r="K87" s="40"/>
      <c r="L87" s="5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2" t="s">
        <v>114</v>
      </c>
      <c r="D88" s="40"/>
      <c r="E88" s="40"/>
      <c r="F88" s="40"/>
      <c r="G88" s="40"/>
      <c r="H88" s="40"/>
      <c r="I88" s="40"/>
      <c r="J88" s="40"/>
      <c r="K88" s="40"/>
      <c r="L88" s="5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0"/>
      <c r="D89" s="40"/>
      <c r="E89" s="69" t="str">
        <f>E11</f>
        <v>VRN - Vedlejší rozpočtové náklady</v>
      </c>
      <c r="F89" s="40"/>
      <c r="G89" s="40"/>
      <c r="H89" s="40"/>
      <c r="I89" s="40"/>
      <c r="J89" s="40"/>
      <c r="K89" s="40"/>
      <c r="L89" s="5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0"/>
      <c r="D90" s="40"/>
      <c r="E90" s="40"/>
      <c r="F90" s="40"/>
      <c r="G90" s="40"/>
      <c r="H90" s="40"/>
      <c r="I90" s="40"/>
      <c r="J90" s="40"/>
      <c r="K90" s="40"/>
      <c r="L90" s="5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2" t="s">
        <v>20</v>
      </c>
      <c r="D91" s="40"/>
      <c r="E91" s="40"/>
      <c r="F91" s="27" t="str">
        <f>F14</f>
        <v>k.ú. Mladkov u Boskovic</v>
      </c>
      <c r="G91" s="40"/>
      <c r="H91" s="40"/>
      <c r="I91" s="32" t="s">
        <v>22</v>
      </c>
      <c r="J91" s="71" t="str">
        <f>IF(J14="","",J14)</f>
        <v>25. 9. 2023</v>
      </c>
      <c r="K91" s="40"/>
      <c r="L91" s="5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0"/>
      <c r="D92" s="40"/>
      <c r="E92" s="40"/>
      <c r="F92" s="40"/>
      <c r="G92" s="40"/>
      <c r="H92" s="40"/>
      <c r="I92" s="40"/>
      <c r="J92" s="40"/>
      <c r="K92" s="40"/>
      <c r="L92" s="5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40.05" customHeight="1">
      <c r="A93" s="40"/>
      <c r="B93" s="41"/>
      <c r="C93" s="32" t="s">
        <v>24</v>
      </c>
      <c r="D93" s="40"/>
      <c r="E93" s="40"/>
      <c r="F93" s="27" t="str">
        <f>E17</f>
        <v>Správa železnic, s.o.</v>
      </c>
      <c r="G93" s="40"/>
      <c r="H93" s="40"/>
      <c r="I93" s="32" t="s">
        <v>32</v>
      </c>
      <c r="J93" s="36" t="str">
        <f>E23</f>
        <v>F-PROJEKT-DOPRAVNÍ STAVBY s.r.o.</v>
      </c>
      <c r="K93" s="40"/>
      <c r="L93" s="5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32" t="s">
        <v>37</v>
      </c>
      <c r="J94" s="36" t="str">
        <f>E26</f>
        <v xml:space="preserve"> </v>
      </c>
      <c r="K94" s="40"/>
      <c r="L94" s="5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0"/>
      <c r="D95" s="40"/>
      <c r="E95" s="40"/>
      <c r="F95" s="40"/>
      <c r="G95" s="40"/>
      <c r="H95" s="40"/>
      <c r="I95" s="40"/>
      <c r="J95" s="40"/>
      <c r="K95" s="40"/>
      <c r="L95" s="57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9.28" customHeight="1">
      <c r="A96" s="40"/>
      <c r="B96" s="41"/>
      <c r="C96" s="158" t="s">
        <v>118</v>
      </c>
      <c r="D96" s="140"/>
      <c r="E96" s="140"/>
      <c r="F96" s="140"/>
      <c r="G96" s="140"/>
      <c r="H96" s="140"/>
      <c r="I96" s="140"/>
      <c r="J96" s="159" t="s">
        <v>119</v>
      </c>
      <c r="K96" s="140"/>
      <c r="L96" s="57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0"/>
      <c r="D97" s="40"/>
      <c r="E97" s="40"/>
      <c r="F97" s="40"/>
      <c r="G97" s="40"/>
      <c r="H97" s="40"/>
      <c r="I97" s="40"/>
      <c r="J97" s="40"/>
      <c r="K97" s="40"/>
      <c r="L97" s="57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2.8" customHeight="1">
      <c r="A98" s="40"/>
      <c r="B98" s="41"/>
      <c r="C98" s="160" t="s">
        <v>120</v>
      </c>
      <c r="D98" s="40"/>
      <c r="E98" s="40"/>
      <c r="F98" s="40"/>
      <c r="G98" s="40"/>
      <c r="H98" s="40"/>
      <c r="I98" s="40"/>
      <c r="J98" s="98">
        <f>J126</f>
        <v>0</v>
      </c>
      <c r="K98" s="40"/>
      <c r="L98" s="57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U98" s="19" t="s">
        <v>121</v>
      </c>
    </row>
    <row r="99" s="9" customFormat="1" ht="24.96" customHeight="1">
      <c r="A99" s="9"/>
      <c r="B99" s="161"/>
      <c r="C99" s="9"/>
      <c r="D99" s="162" t="s">
        <v>769</v>
      </c>
      <c r="E99" s="163"/>
      <c r="F99" s="163"/>
      <c r="G99" s="163"/>
      <c r="H99" s="163"/>
      <c r="I99" s="163"/>
      <c r="J99" s="164">
        <f>J127</f>
        <v>0</v>
      </c>
      <c r="K99" s="9"/>
      <c r="L99" s="16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65"/>
      <c r="C100" s="10"/>
      <c r="D100" s="166" t="s">
        <v>770</v>
      </c>
      <c r="E100" s="167"/>
      <c r="F100" s="167"/>
      <c r="G100" s="167"/>
      <c r="H100" s="167"/>
      <c r="I100" s="167"/>
      <c r="J100" s="168">
        <f>J128</f>
        <v>0</v>
      </c>
      <c r="K100" s="10"/>
      <c r="L100" s="16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65"/>
      <c r="C101" s="10"/>
      <c r="D101" s="166" t="s">
        <v>771</v>
      </c>
      <c r="E101" s="167"/>
      <c r="F101" s="167"/>
      <c r="G101" s="167"/>
      <c r="H101" s="167"/>
      <c r="I101" s="167"/>
      <c r="J101" s="168">
        <f>J137</f>
        <v>0</v>
      </c>
      <c r="K101" s="10"/>
      <c r="L101" s="16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65"/>
      <c r="C102" s="10"/>
      <c r="D102" s="166" t="s">
        <v>772</v>
      </c>
      <c r="E102" s="167"/>
      <c r="F102" s="167"/>
      <c r="G102" s="167"/>
      <c r="H102" s="167"/>
      <c r="I102" s="167"/>
      <c r="J102" s="168">
        <f>J148</f>
        <v>0</v>
      </c>
      <c r="K102" s="10"/>
      <c r="L102" s="16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65"/>
      <c r="C103" s="10"/>
      <c r="D103" s="166" t="s">
        <v>773</v>
      </c>
      <c r="E103" s="167"/>
      <c r="F103" s="167"/>
      <c r="G103" s="167"/>
      <c r="H103" s="167"/>
      <c r="I103" s="167"/>
      <c r="J103" s="168">
        <f>J156</f>
        <v>0</v>
      </c>
      <c r="K103" s="10"/>
      <c r="L103" s="16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65"/>
      <c r="C104" s="10"/>
      <c r="D104" s="166" t="s">
        <v>774</v>
      </c>
      <c r="E104" s="167"/>
      <c r="F104" s="167"/>
      <c r="G104" s="167"/>
      <c r="H104" s="167"/>
      <c r="I104" s="167"/>
      <c r="J104" s="168">
        <f>J165</f>
        <v>0</v>
      </c>
      <c r="K104" s="10"/>
      <c r="L104" s="16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40"/>
      <c r="B105" s="41"/>
      <c r="C105" s="40"/>
      <c r="D105" s="40"/>
      <c r="E105" s="40"/>
      <c r="F105" s="40"/>
      <c r="G105" s="40"/>
      <c r="H105" s="40"/>
      <c r="I105" s="40"/>
      <c r="J105" s="40"/>
      <c r="K105" s="40"/>
      <c r="L105" s="57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6.96" customHeight="1">
      <c r="A106" s="40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57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10" s="2" customFormat="1" ht="6.96" customHeight="1">
      <c r="A110" s="40"/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57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24.96" customHeight="1">
      <c r="A111" s="40"/>
      <c r="B111" s="41"/>
      <c r="C111" s="23" t="s">
        <v>125</v>
      </c>
      <c r="D111" s="40"/>
      <c r="E111" s="40"/>
      <c r="F111" s="40"/>
      <c r="G111" s="40"/>
      <c r="H111" s="40"/>
      <c r="I111" s="40"/>
      <c r="J111" s="40"/>
      <c r="K111" s="40"/>
      <c r="L111" s="57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6.96" customHeight="1">
      <c r="A112" s="40"/>
      <c r="B112" s="41"/>
      <c r="C112" s="40"/>
      <c r="D112" s="40"/>
      <c r="E112" s="40"/>
      <c r="F112" s="40"/>
      <c r="G112" s="40"/>
      <c r="H112" s="40"/>
      <c r="I112" s="40"/>
      <c r="J112" s="40"/>
      <c r="K112" s="40"/>
      <c r="L112" s="57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12" customHeight="1">
      <c r="A113" s="40"/>
      <c r="B113" s="41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57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6.5" customHeight="1">
      <c r="A114" s="40"/>
      <c r="B114" s="41"/>
      <c r="C114" s="40"/>
      <c r="D114" s="40"/>
      <c r="E114" s="143" t="str">
        <f>E7</f>
        <v>Vypracování PD na opravu most. objektů v JMK</v>
      </c>
      <c r="F114" s="32"/>
      <c r="G114" s="32"/>
      <c r="H114" s="32"/>
      <c r="I114" s="40"/>
      <c r="J114" s="40"/>
      <c r="K114" s="40"/>
      <c r="L114" s="57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1" customFormat="1" ht="12" customHeight="1">
      <c r="B115" s="22"/>
      <c r="C115" s="32" t="s">
        <v>112</v>
      </c>
      <c r="L115" s="22"/>
    </row>
    <row r="116" s="2" customFormat="1" ht="16.5" customHeight="1">
      <c r="A116" s="40"/>
      <c r="B116" s="41"/>
      <c r="C116" s="40"/>
      <c r="D116" s="40"/>
      <c r="E116" s="143" t="s">
        <v>113</v>
      </c>
      <c r="F116" s="40"/>
      <c r="G116" s="40"/>
      <c r="H116" s="40"/>
      <c r="I116" s="40"/>
      <c r="J116" s="40"/>
      <c r="K116" s="40"/>
      <c r="L116" s="57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2" customHeight="1">
      <c r="A117" s="40"/>
      <c r="B117" s="41"/>
      <c r="C117" s="32" t="s">
        <v>114</v>
      </c>
      <c r="D117" s="40"/>
      <c r="E117" s="40"/>
      <c r="F117" s="40"/>
      <c r="G117" s="40"/>
      <c r="H117" s="40"/>
      <c r="I117" s="40"/>
      <c r="J117" s="40"/>
      <c r="K117" s="40"/>
      <c r="L117" s="57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16.5" customHeight="1">
      <c r="A118" s="40"/>
      <c r="B118" s="41"/>
      <c r="C118" s="40"/>
      <c r="D118" s="40"/>
      <c r="E118" s="69" t="str">
        <f>E11</f>
        <v>VRN - Vedlejší rozpočtové náklady</v>
      </c>
      <c r="F118" s="40"/>
      <c r="G118" s="40"/>
      <c r="H118" s="40"/>
      <c r="I118" s="40"/>
      <c r="J118" s="40"/>
      <c r="K118" s="40"/>
      <c r="L118" s="57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6.96" customHeight="1">
      <c r="A119" s="40"/>
      <c r="B119" s="41"/>
      <c r="C119" s="40"/>
      <c r="D119" s="40"/>
      <c r="E119" s="40"/>
      <c r="F119" s="40"/>
      <c r="G119" s="40"/>
      <c r="H119" s="40"/>
      <c r="I119" s="40"/>
      <c r="J119" s="40"/>
      <c r="K119" s="40"/>
      <c r="L119" s="57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2" customHeight="1">
      <c r="A120" s="40"/>
      <c r="B120" s="41"/>
      <c r="C120" s="32" t="s">
        <v>20</v>
      </c>
      <c r="D120" s="40"/>
      <c r="E120" s="40"/>
      <c r="F120" s="27" t="str">
        <f>F14</f>
        <v>k.ú. Mladkov u Boskovic</v>
      </c>
      <c r="G120" s="40"/>
      <c r="H120" s="40"/>
      <c r="I120" s="32" t="s">
        <v>22</v>
      </c>
      <c r="J120" s="71" t="str">
        <f>IF(J14="","",J14)</f>
        <v>25. 9. 2023</v>
      </c>
      <c r="K120" s="40"/>
      <c r="L120" s="57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6.96" customHeight="1">
      <c r="A121" s="40"/>
      <c r="B121" s="41"/>
      <c r="C121" s="40"/>
      <c r="D121" s="40"/>
      <c r="E121" s="40"/>
      <c r="F121" s="40"/>
      <c r="G121" s="40"/>
      <c r="H121" s="40"/>
      <c r="I121" s="40"/>
      <c r="J121" s="40"/>
      <c r="K121" s="40"/>
      <c r="L121" s="57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40.05" customHeight="1">
      <c r="A122" s="40"/>
      <c r="B122" s="41"/>
      <c r="C122" s="32" t="s">
        <v>24</v>
      </c>
      <c r="D122" s="40"/>
      <c r="E122" s="40"/>
      <c r="F122" s="27" t="str">
        <f>E17</f>
        <v>Správa železnic, s.o.</v>
      </c>
      <c r="G122" s="40"/>
      <c r="H122" s="40"/>
      <c r="I122" s="32" t="s">
        <v>32</v>
      </c>
      <c r="J122" s="36" t="str">
        <f>E23</f>
        <v>F-PROJEKT-DOPRAVNÍ STAVBY s.r.o.</v>
      </c>
      <c r="K122" s="40"/>
      <c r="L122" s="57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5.15" customHeight="1">
      <c r="A123" s="40"/>
      <c r="B123" s="41"/>
      <c r="C123" s="32" t="s">
        <v>30</v>
      </c>
      <c r="D123" s="40"/>
      <c r="E123" s="40"/>
      <c r="F123" s="27" t="str">
        <f>IF(E20="","",E20)</f>
        <v>Vyplň údaj</v>
      </c>
      <c r="G123" s="40"/>
      <c r="H123" s="40"/>
      <c r="I123" s="32" t="s">
        <v>37</v>
      </c>
      <c r="J123" s="36" t="str">
        <f>E26</f>
        <v xml:space="preserve"> </v>
      </c>
      <c r="K123" s="40"/>
      <c r="L123" s="57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10.32" customHeight="1">
      <c r="A124" s="40"/>
      <c r="B124" s="41"/>
      <c r="C124" s="40"/>
      <c r="D124" s="40"/>
      <c r="E124" s="40"/>
      <c r="F124" s="40"/>
      <c r="G124" s="40"/>
      <c r="H124" s="40"/>
      <c r="I124" s="40"/>
      <c r="J124" s="40"/>
      <c r="K124" s="40"/>
      <c r="L124" s="57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11" customFormat="1" ht="29.28" customHeight="1">
      <c r="A125" s="169"/>
      <c r="B125" s="170"/>
      <c r="C125" s="171" t="s">
        <v>126</v>
      </c>
      <c r="D125" s="172" t="s">
        <v>66</v>
      </c>
      <c r="E125" s="172" t="s">
        <v>62</v>
      </c>
      <c r="F125" s="172" t="s">
        <v>63</v>
      </c>
      <c r="G125" s="172" t="s">
        <v>127</v>
      </c>
      <c r="H125" s="172" t="s">
        <v>128</v>
      </c>
      <c r="I125" s="172" t="s">
        <v>129</v>
      </c>
      <c r="J125" s="172" t="s">
        <v>119</v>
      </c>
      <c r="K125" s="173" t="s">
        <v>130</v>
      </c>
      <c r="L125" s="174"/>
      <c r="M125" s="88" t="s">
        <v>1</v>
      </c>
      <c r="N125" s="89" t="s">
        <v>45</v>
      </c>
      <c r="O125" s="89" t="s">
        <v>131</v>
      </c>
      <c r="P125" s="89" t="s">
        <v>132</v>
      </c>
      <c r="Q125" s="89" t="s">
        <v>133</v>
      </c>
      <c r="R125" s="89" t="s">
        <v>134</v>
      </c>
      <c r="S125" s="89" t="s">
        <v>135</v>
      </c>
      <c r="T125" s="90" t="s">
        <v>136</v>
      </c>
      <c r="U125" s="169"/>
      <c r="V125" s="169"/>
      <c r="W125" s="169"/>
      <c r="X125" s="169"/>
      <c r="Y125" s="169"/>
      <c r="Z125" s="169"/>
      <c r="AA125" s="169"/>
      <c r="AB125" s="169"/>
      <c r="AC125" s="169"/>
      <c r="AD125" s="169"/>
      <c r="AE125" s="169"/>
    </row>
    <row r="126" s="2" customFormat="1" ht="22.8" customHeight="1">
      <c r="A126" s="40"/>
      <c r="B126" s="41"/>
      <c r="C126" s="95" t="s">
        <v>137</v>
      </c>
      <c r="D126" s="40"/>
      <c r="E126" s="40"/>
      <c r="F126" s="40"/>
      <c r="G126" s="40"/>
      <c r="H126" s="40"/>
      <c r="I126" s="40"/>
      <c r="J126" s="175">
        <f>BK126</f>
        <v>0</v>
      </c>
      <c r="K126" s="40"/>
      <c r="L126" s="41"/>
      <c r="M126" s="91"/>
      <c r="N126" s="75"/>
      <c r="O126" s="92"/>
      <c r="P126" s="176">
        <f>P127</f>
        <v>0</v>
      </c>
      <c r="Q126" s="92"/>
      <c r="R126" s="176">
        <f>R127</f>
        <v>0</v>
      </c>
      <c r="S126" s="92"/>
      <c r="T126" s="177">
        <f>T127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80</v>
      </c>
      <c r="AU126" s="19" t="s">
        <v>121</v>
      </c>
      <c r="BK126" s="178">
        <f>BK127</f>
        <v>0</v>
      </c>
    </row>
    <row r="127" s="12" customFormat="1" ht="25.92" customHeight="1">
      <c r="A127" s="12"/>
      <c r="B127" s="179"/>
      <c r="C127" s="12"/>
      <c r="D127" s="180" t="s">
        <v>80</v>
      </c>
      <c r="E127" s="181" t="s">
        <v>99</v>
      </c>
      <c r="F127" s="181" t="s">
        <v>100</v>
      </c>
      <c r="G127" s="12"/>
      <c r="H127" s="12"/>
      <c r="I127" s="182"/>
      <c r="J127" s="183">
        <f>BK127</f>
        <v>0</v>
      </c>
      <c r="K127" s="12"/>
      <c r="L127" s="179"/>
      <c r="M127" s="184"/>
      <c r="N127" s="185"/>
      <c r="O127" s="185"/>
      <c r="P127" s="186">
        <f>P128+P137+P148+P156+P165</f>
        <v>0</v>
      </c>
      <c r="Q127" s="185"/>
      <c r="R127" s="186">
        <f>R128+R137+R148+R156+R165</f>
        <v>0</v>
      </c>
      <c r="S127" s="185"/>
      <c r="T127" s="187">
        <f>T128+T137+T148+T156+T165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80" t="s">
        <v>141</v>
      </c>
      <c r="AT127" s="188" t="s">
        <v>80</v>
      </c>
      <c r="AU127" s="188" t="s">
        <v>81</v>
      </c>
      <c r="AY127" s="180" t="s">
        <v>140</v>
      </c>
      <c r="BK127" s="189">
        <f>BK128+BK137+BK148+BK156+BK165</f>
        <v>0</v>
      </c>
    </row>
    <row r="128" s="12" customFormat="1" ht="22.8" customHeight="1">
      <c r="A128" s="12"/>
      <c r="B128" s="179"/>
      <c r="C128" s="12"/>
      <c r="D128" s="180" t="s">
        <v>80</v>
      </c>
      <c r="E128" s="190" t="s">
        <v>775</v>
      </c>
      <c r="F128" s="190" t="s">
        <v>776</v>
      </c>
      <c r="G128" s="12"/>
      <c r="H128" s="12"/>
      <c r="I128" s="182"/>
      <c r="J128" s="191">
        <f>BK128</f>
        <v>0</v>
      </c>
      <c r="K128" s="12"/>
      <c r="L128" s="179"/>
      <c r="M128" s="184"/>
      <c r="N128" s="185"/>
      <c r="O128" s="185"/>
      <c r="P128" s="186">
        <f>SUM(P129:P136)</f>
        <v>0</v>
      </c>
      <c r="Q128" s="185"/>
      <c r="R128" s="186">
        <f>SUM(R129:R136)</f>
        <v>0</v>
      </c>
      <c r="S128" s="185"/>
      <c r="T128" s="187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80" t="s">
        <v>141</v>
      </c>
      <c r="AT128" s="188" t="s">
        <v>80</v>
      </c>
      <c r="AU128" s="188" t="s">
        <v>88</v>
      </c>
      <c r="AY128" s="180" t="s">
        <v>140</v>
      </c>
      <c r="BK128" s="189">
        <f>SUM(BK129:BK136)</f>
        <v>0</v>
      </c>
    </row>
    <row r="129" s="2" customFormat="1" ht="16.5" customHeight="1">
      <c r="A129" s="40"/>
      <c r="B129" s="192"/>
      <c r="C129" s="193" t="s">
        <v>88</v>
      </c>
      <c r="D129" s="193" t="s">
        <v>143</v>
      </c>
      <c r="E129" s="194" t="s">
        <v>777</v>
      </c>
      <c r="F129" s="195" t="s">
        <v>778</v>
      </c>
      <c r="G129" s="196" t="s">
        <v>779</v>
      </c>
      <c r="H129" s="197">
        <v>1</v>
      </c>
      <c r="I129" s="198"/>
      <c r="J129" s="199">
        <f>ROUND(I129*H129,2)</f>
        <v>0</v>
      </c>
      <c r="K129" s="195" t="s">
        <v>245</v>
      </c>
      <c r="L129" s="41"/>
      <c r="M129" s="200" t="s">
        <v>1</v>
      </c>
      <c r="N129" s="201" t="s">
        <v>46</v>
      </c>
      <c r="O129" s="79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04" t="s">
        <v>780</v>
      </c>
      <c r="AT129" s="204" t="s">
        <v>143</v>
      </c>
      <c r="AU129" s="204" t="s">
        <v>90</v>
      </c>
      <c r="AY129" s="19" t="s">
        <v>140</v>
      </c>
      <c r="BE129" s="135">
        <f>IF(N129="základní",J129,0)</f>
        <v>0</v>
      </c>
      <c r="BF129" s="135">
        <f>IF(N129="snížená",J129,0)</f>
        <v>0</v>
      </c>
      <c r="BG129" s="135">
        <f>IF(N129="zákl. přenesená",J129,0)</f>
        <v>0</v>
      </c>
      <c r="BH129" s="135">
        <f>IF(N129="sníž. přenesená",J129,0)</f>
        <v>0</v>
      </c>
      <c r="BI129" s="135">
        <f>IF(N129="nulová",J129,0)</f>
        <v>0</v>
      </c>
      <c r="BJ129" s="19" t="s">
        <v>88</v>
      </c>
      <c r="BK129" s="135">
        <f>ROUND(I129*H129,2)</f>
        <v>0</v>
      </c>
      <c r="BL129" s="19" t="s">
        <v>780</v>
      </c>
      <c r="BM129" s="204" t="s">
        <v>781</v>
      </c>
    </row>
    <row r="130" s="2" customFormat="1">
      <c r="A130" s="40"/>
      <c r="B130" s="41"/>
      <c r="C130" s="40"/>
      <c r="D130" s="205" t="s">
        <v>150</v>
      </c>
      <c r="E130" s="40"/>
      <c r="F130" s="206" t="s">
        <v>778</v>
      </c>
      <c r="G130" s="40"/>
      <c r="H130" s="40"/>
      <c r="I130" s="207"/>
      <c r="J130" s="40"/>
      <c r="K130" s="40"/>
      <c r="L130" s="41"/>
      <c r="M130" s="208"/>
      <c r="N130" s="209"/>
      <c r="O130" s="79"/>
      <c r="P130" s="79"/>
      <c r="Q130" s="79"/>
      <c r="R130" s="79"/>
      <c r="S130" s="79"/>
      <c r="T130" s="8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150</v>
      </c>
      <c r="AU130" s="19" t="s">
        <v>90</v>
      </c>
    </row>
    <row r="131" s="2" customFormat="1" ht="16.5" customHeight="1">
      <c r="A131" s="40"/>
      <c r="B131" s="192"/>
      <c r="C131" s="193" t="s">
        <v>8</v>
      </c>
      <c r="D131" s="193" t="s">
        <v>143</v>
      </c>
      <c r="E131" s="194" t="s">
        <v>782</v>
      </c>
      <c r="F131" s="195" t="s">
        <v>783</v>
      </c>
      <c r="G131" s="196" t="s">
        <v>779</v>
      </c>
      <c r="H131" s="197">
        <v>1</v>
      </c>
      <c r="I131" s="198"/>
      <c r="J131" s="199">
        <f>ROUND(I131*H131,2)</f>
        <v>0</v>
      </c>
      <c r="K131" s="195" t="s">
        <v>245</v>
      </c>
      <c r="L131" s="41"/>
      <c r="M131" s="200" t="s">
        <v>1</v>
      </c>
      <c r="N131" s="201" t="s">
        <v>46</v>
      </c>
      <c r="O131" s="79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04" t="s">
        <v>780</v>
      </c>
      <c r="AT131" s="204" t="s">
        <v>143</v>
      </c>
      <c r="AU131" s="204" t="s">
        <v>90</v>
      </c>
      <c r="AY131" s="19" t="s">
        <v>140</v>
      </c>
      <c r="BE131" s="135">
        <f>IF(N131="základní",J131,0)</f>
        <v>0</v>
      </c>
      <c r="BF131" s="135">
        <f>IF(N131="snížená",J131,0)</f>
        <v>0</v>
      </c>
      <c r="BG131" s="135">
        <f>IF(N131="zákl. přenesená",J131,0)</f>
        <v>0</v>
      </c>
      <c r="BH131" s="135">
        <f>IF(N131="sníž. přenesená",J131,0)</f>
        <v>0</v>
      </c>
      <c r="BI131" s="135">
        <f>IF(N131="nulová",J131,0)</f>
        <v>0</v>
      </c>
      <c r="BJ131" s="19" t="s">
        <v>88</v>
      </c>
      <c r="BK131" s="135">
        <f>ROUND(I131*H131,2)</f>
        <v>0</v>
      </c>
      <c r="BL131" s="19" t="s">
        <v>780</v>
      </c>
      <c r="BM131" s="204" t="s">
        <v>784</v>
      </c>
    </row>
    <row r="132" s="2" customFormat="1">
      <c r="A132" s="40"/>
      <c r="B132" s="41"/>
      <c r="C132" s="40"/>
      <c r="D132" s="205" t="s">
        <v>150</v>
      </c>
      <c r="E132" s="40"/>
      <c r="F132" s="206" t="s">
        <v>783</v>
      </c>
      <c r="G132" s="40"/>
      <c r="H132" s="40"/>
      <c r="I132" s="207"/>
      <c r="J132" s="40"/>
      <c r="K132" s="40"/>
      <c r="L132" s="41"/>
      <c r="M132" s="208"/>
      <c r="N132" s="209"/>
      <c r="O132" s="79"/>
      <c r="P132" s="79"/>
      <c r="Q132" s="79"/>
      <c r="R132" s="79"/>
      <c r="S132" s="79"/>
      <c r="T132" s="8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150</v>
      </c>
      <c r="AU132" s="19" t="s">
        <v>90</v>
      </c>
    </row>
    <row r="133" s="2" customFormat="1" ht="16.5" customHeight="1">
      <c r="A133" s="40"/>
      <c r="B133" s="192"/>
      <c r="C133" s="193" t="s">
        <v>141</v>
      </c>
      <c r="D133" s="193" t="s">
        <v>143</v>
      </c>
      <c r="E133" s="194" t="s">
        <v>785</v>
      </c>
      <c r="F133" s="195" t="s">
        <v>786</v>
      </c>
      <c r="G133" s="196" t="s">
        <v>779</v>
      </c>
      <c r="H133" s="197">
        <v>1</v>
      </c>
      <c r="I133" s="198"/>
      <c r="J133" s="199">
        <f>ROUND(I133*H133,2)</f>
        <v>0</v>
      </c>
      <c r="K133" s="195" t="s">
        <v>245</v>
      </c>
      <c r="L133" s="41"/>
      <c r="M133" s="200" t="s">
        <v>1</v>
      </c>
      <c r="N133" s="201" t="s">
        <v>46</v>
      </c>
      <c r="O133" s="79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04" t="s">
        <v>780</v>
      </c>
      <c r="AT133" s="204" t="s">
        <v>143</v>
      </c>
      <c r="AU133" s="204" t="s">
        <v>90</v>
      </c>
      <c r="AY133" s="19" t="s">
        <v>140</v>
      </c>
      <c r="BE133" s="135">
        <f>IF(N133="základní",J133,0)</f>
        <v>0</v>
      </c>
      <c r="BF133" s="135">
        <f>IF(N133="snížená",J133,0)</f>
        <v>0</v>
      </c>
      <c r="BG133" s="135">
        <f>IF(N133="zákl. přenesená",J133,0)</f>
        <v>0</v>
      </c>
      <c r="BH133" s="135">
        <f>IF(N133="sníž. přenesená",J133,0)</f>
        <v>0</v>
      </c>
      <c r="BI133" s="135">
        <f>IF(N133="nulová",J133,0)</f>
        <v>0</v>
      </c>
      <c r="BJ133" s="19" t="s">
        <v>88</v>
      </c>
      <c r="BK133" s="135">
        <f>ROUND(I133*H133,2)</f>
        <v>0</v>
      </c>
      <c r="BL133" s="19" t="s">
        <v>780</v>
      </c>
      <c r="BM133" s="204" t="s">
        <v>787</v>
      </c>
    </row>
    <row r="134" s="2" customFormat="1">
      <c r="A134" s="40"/>
      <c r="B134" s="41"/>
      <c r="C134" s="40"/>
      <c r="D134" s="205" t="s">
        <v>150</v>
      </c>
      <c r="E134" s="40"/>
      <c r="F134" s="206" t="s">
        <v>786</v>
      </c>
      <c r="G134" s="40"/>
      <c r="H134" s="40"/>
      <c r="I134" s="207"/>
      <c r="J134" s="40"/>
      <c r="K134" s="40"/>
      <c r="L134" s="41"/>
      <c r="M134" s="208"/>
      <c r="N134" s="209"/>
      <c r="O134" s="79"/>
      <c r="P134" s="79"/>
      <c r="Q134" s="79"/>
      <c r="R134" s="79"/>
      <c r="S134" s="79"/>
      <c r="T134" s="8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150</v>
      </c>
      <c r="AU134" s="19" t="s">
        <v>90</v>
      </c>
    </row>
    <row r="135" s="2" customFormat="1" ht="16.5" customHeight="1">
      <c r="A135" s="40"/>
      <c r="B135" s="192"/>
      <c r="C135" s="193" t="s">
        <v>282</v>
      </c>
      <c r="D135" s="193" t="s">
        <v>143</v>
      </c>
      <c r="E135" s="194" t="s">
        <v>788</v>
      </c>
      <c r="F135" s="195" t="s">
        <v>789</v>
      </c>
      <c r="G135" s="196" t="s">
        <v>779</v>
      </c>
      <c r="H135" s="197">
        <v>1</v>
      </c>
      <c r="I135" s="198"/>
      <c r="J135" s="199">
        <f>ROUND(I135*H135,2)</f>
        <v>0</v>
      </c>
      <c r="K135" s="195" t="s">
        <v>245</v>
      </c>
      <c r="L135" s="41"/>
      <c r="M135" s="200" t="s">
        <v>1</v>
      </c>
      <c r="N135" s="201" t="s">
        <v>46</v>
      </c>
      <c r="O135" s="79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04" t="s">
        <v>780</v>
      </c>
      <c r="AT135" s="204" t="s">
        <v>143</v>
      </c>
      <c r="AU135" s="204" t="s">
        <v>90</v>
      </c>
      <c r="AY135" s="19" t="s">
        <v>140</v>
      </c>
      <c r="BE135" s="135">
        <f>IF(N135="základní",J135,0)</f>
        <v>0</v>
      </c>
      <c r="BF135" s="135">
        <f>IF(N135="snížená",J135,0)</f>
        <v>0</v>
      </c>
      <c r="BG135" s="135">
        <f>IF(N135="zákl. přenesená",J135,0)</f>
        <v>0</v>
      </c>
      <c r="BH135" s="135">
        <f>IF(N135="sníž. přenesená",J135,0)</f>
        <v>0</v>
      </c>
      <c r="BI135" s="135">
        <f>IF(N135="nulová",J135,0)</f>
        <v>0</v>
      </c>
      <c r="BJ135" s="19" t="s">
        <v>88</v>
      </c>
      <c r="BK135" s="135">
        <f>ROUND(I135*H135,2)</f>
        <v>0</v>
      </c>
      <c r="BL135" s="19" t="s">
        <v>780</v>
      </c>
      <c r="BM135" s="204" t="s">
        <v>790</v>
      </c>
    </row>
    <row r="136" s="2" customFormat="1">
      <c r="A136" s="40"/>
      <c r="B136" s="41"/>
      <c r="C136" s="40"/>
      <c r="D136" s="205" t="s">
        <v>150</v>
      </c>
      <c r="E136" s="40"/>
      <c r="F136" s="206" t="s">
        <v>789</v>
      </c>
      <c r="G136" s="40"/>
      <c r="H136" s="40"/>
      <c r="I136" s="207"/>
      <c r="J136" s="40"/>
      <c r="K136" s="40"/>
      <c r="L136" s="41"/>
      <c r="M136" s="208"/>
      <c r="N136" s="209"/>
      <c r="O136" s="79"/>
      <c r="P136" s="79"/>
      <c r="Q136" s="79"/>
      <c r="R136" s="79"/>
      <c r="S136" s="79"/>
      <c r="T136" s="8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150</v>
      </c>
      <c r="AU136" s="19" t="s">
        <v>90</v>
      </c>
    </row>
    <row r="137" s="12" customFormat="1" ht="22.8" customHeight="1">
      <c r="A137" s="12"/>
      <c r="B137" s="179"/>
      <c r="C137" s="12"/>
      <c r="D137" s="180" t="s">
        <v>80</v>
      </c>
      <c r="E137" s="190" t="s">
        <v>791</v>
      </c>
      <c r="F137" s="190" t="s">
        <v>792</v>
      </c>
      <c r="G137" s="12"/>
      <c r="H137" s="12"/>
      <c r="I137" s="182"/>
      <c r="J137" s="191">
        <f>BK137</f>
        <v>0</v>
      </c>
      <c r="K137" s="12"/>
      <c r="L137" s="179"/>
      <c r="M137" s="184"/>
      <c r="N137" s="185"/>
      <c r="O137" s="185"/>
      <c r="P137" s="186">
        <f>SUM(P138:P147)</f>
        <v>0</v>
      </c>
      <c r="Q137" s="185"/>
      <c r="R137" s="186">
        <f>SUM(R138:R147)</f>
        <v>0</v>
      </c>
      <c r="S137" s="185"/>
      <c r="T137" s="187">
        <f>SUM(T138:T147)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80" t="s">
        <v>141</v>
      </c>
      <c r="AT137" s="188" t="s">
        <v>80</v>
      </c>
      <c r="AU137" s="188" t="s">
        <v>88</v>
      </c>
      <c r="AY137" s="180" t="s">
        <v>140</v>
      </c>
      <c r="BK137" s="189">
        <f>SUM(BK138:BK147)</f>
        <v>0</v>
      </c>
    </row>
    <row r="138" s="2" customFormat="1" ht="16.5" customHeight="1">
      <c r="A138" s="40"/>
      <c r="B138" s="192"/>
      <c r="C138" s="193" t="s">
        <v>90</v>
      </c>
      <c r="D138" s="193" t="s">
        <v>143</v>
      </c>
      <c r="E138" s="194" t="s">
        <v>793</v>
      </c>
      <c r="F138" s="195" t="s">
        <v>792</v>
      </c>
      <c r="G138" s="196" t="s">
        <v>779</v>
      </c>
      <c r="H138" s="197">
        <v>1</v>
      </c>
      <c r="I138" s="198"/>
      <c r="J138" s="199">
        <f>ROUND(I138*H138,2)</f>
        <v>0</v>
      </c>
      <c r="K138" s="195" t="s">
        <v>245</v>
      </c>
      <c r="L138" s="41"/>
      <c r="M138" s="200" t="s">
        <v>1</v>
      </c>
      <c r="N138" s="201" t="s">
        <v>46</v>
      </c>
      <c r="O138" s="79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04" t="s">
        <v>780</v>
      </c>
      <c r="AT138" s="204" t="s">
        <v>143</v>
      </c>
      <c r="AU138" s="204" t="s">
        <v>90</v>
      </c>
      <c r="AY138" s="19" t="s">
        <v>140</v>
      </c>
      <c r="BE138" s="135">
        <f>IF(N138="základní",J138,0)</f>
        <v>0</v>
      </c>
      <c r="BF138" s="135">
        <f>IF(N138="snížená",J138,0)</f>
        <v>0</v>
      </c>
      <c r="BG138" s="135">
        <f>IF(N138="zákl. přenesená",J138,0)</f>
        <v>0</v>
      </c>
      <c r="BH138" s="135">
        <f>IF(N138="sníž. přenesená",J138,0)</f>
        <v>0</v>
      </c>
      <c r="BI138" s="135">
        <f>IF(N138="nulová",J138,0)</f>
        <v>0</v>
      </c>
      <c r="BJ138" s="19" t="s">
        <v>88</v>
      </c>
      <c r="BK138" s="135">
        <f>ROUND(I138*H138,2)</f>
        <v>0</v>
      </c>
      <c r="BL138" s="19" t="s">
        <v>780</v>
      </c>
      <c r="BM138" s="204" t="s">
        <v>794</v>
      </c>
    </row>
    <row r="139" s="2" customFormat="1">
      <c r="A139" s="40"/>
      <c r="B139" s="41"/>
      <c r="C139" s="40"/>
      <c r="D139" s="205" t="s">
        <v>150</v>
      </c>
      <c r="E139" s="40"/>
      <c r="F139" s="206" t="s">
        <v>792</v>
      </c>
      <c r="G139" s="40"/>
      <c r="H139" s="40"/>
      <c r="I139" s="207"/>
      <c r="J139" s="40"/>
      <c r="K139" s="40"/>
      <c r="L139" s="41"/>
      <c r="M139" s="208"/>
      <c r="N139" s="209"/>
      <c r="O139" s="79"/>
      <c r="P139" s="79"/>
      <c r="Q139" s="79"/>
      <c r="R139" s="79"/>
      <c r="S139" s="79"/>
      <c r="T139" s="8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150</v>
      </c>
      <c r="AU139" s="19" t="s">
        <v>90</v>
      </c>
    </row>
    <row r="140" s="2" customFormat="1" ht="16.5" customHeight="1">
      <c r="A140" s="40"/>
      <c r="B140" s="192"/>
      <c r="C140" s="193" t="s">
        <v>155</v>
      </c>
      <c r="D140" s="193" t="s">
        <v>143</v>
      </c>
      <c r="E140" s="194" t="s">
        <v>795</v>
      </c>
      <c r="F140" s="195" t="s">
        <v>796</v>
      </c>
      <c r="G140" s="196" t="s">
        <v>779</v>
      </c>
      <c r="H140" s="197">
        <v>1</v>
      </c>
      <c r="I140" s="198"/>
      <c r="J140" s="199">
        <f>ROUND(I140*H140,2)</f>
        <v>0</v>
      </c>
      <c r="K140" s="195" t="s">
        <v>245</v>
      </c>
      <c r="L140" s="41"/>
      <c r="M140" s="200" t="s">
        <v>1</v>
      </c>
      <c r="N140" s="201" t="s">
        <v>46</v>
      </c>
      <c r="O140" s="79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04" t="s">
        <v>780</v>
      </c>
      <c r="AT140" s="204" t="s">
        <v>143</v>
      </c>
      <c r="AU140" s="204" t="s">
        <v>90</v>
      </c>
      <c r="AY140" s="19" t="s">
        <v>140</v>
      </c>
      <c r="BE140" s="135">
        <f>IF(N140="základní",J140,0)</f>
        <v>0</v>
      </c>
      <c r="BF140" s="135">
        <f>IF(N140="snížená",J140,0)</f>
        <v>0</v>
      </c>
      <c r="BG140" s="135">
        <f>IF(N140="zákl. přenesená",J140,0)</f>
        <v>0</v>
      </c>
      <c r="BH140" s="135">
        <f>IF(N140="sníž. přenesená",J140,0)</f>
        <v>0</v>
      </c>
      <c r="BI140" s="135">
        <f>IF(N140="nulová",J140,0)</f>
        <v>0</v>
      </c>
      <c r="BJ140" s="19" t="s">
        <v>88</v>
      </c>
      <c r="BK140" s="135">
        <f>ROUND(I140*H140,2)</f>
        <v>0</v>
      </c>
      <c r="BL140" s="19" t="s">
        <v>780</v>
      </c>
      <c r="BM140" s="204" t="s">
        <v>797</v>
      </c>
    </row>
    <row r="141" s="2" customFormat="1">
      <c r="A141" s="40"/>
      <c r="B141" s="41"/>
      <c r="C141" s="40"/>
      <c r="D141" s="205" t="s">
        <v>150</v>
      </c>
      <c r="E141" s="40"/>
      <c r="F141" s="206" t="s">
        <v>796</v>
      </c>
      <c r="G141" s="40"/>
      <c r="H141" s="40"/>
      <c r="I141" s="207"/>
      <c r="J141" s="40"/>
      <c r="K141" s="40"/>
      <c r="L141" s="41"/>
      <c r="M141" s="208"/>
      <c r="N141" s="209"/>
      <c r="O141" s="79"/>
      <c r="P141" s="79"/>
      <c r="Q141" s="79"/>
      <c r="R141" s="79"/>
      <c r="S141" s="79"/>
      <c r="T141" s="8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150</v>
      </c>
      <c r="AU141" s="19" t="s">
        <v>90</v>
      </c>
    </row>
    <row r="142" s="13" customFormat="1">
      <c r="A142" s="13"/>
      <c r="B142" s="210"/>
      <c r="C142" s="13"/>
      <c r="D142" s="205" t="s">
        <v>152</v>
      </c>
      <c r="E142" s="211" t="s">
        <v>1</v>
      </c>
      <c r="F142" s="212" t="s">
        <v>798</v>
      </c>
      <c r="G142" s="13"/>
      <c r="H142" s="211" t="s">
        <v>1</v>
      </c>
      <c r="I142" s="213"/>
      <c r="J142" s="13"/>
      <c r="K142" s="13"/>
      <c r="L142" s="210"/>
      <c r="M142" s="214"/>
      <c r="N142" s="215"/>
      <c r="O142" s="215"/>
      <c r="P142" s="215"/>
      <c r="Q142" s="215"/>
      <c r="R142" s="215"/>
      <c r="S142" s="215"/>
      <c r="T142" s="21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11" t="s">
        <v>152</v>
      </c>
      <c r="AU142" s="211" t="s">
        <v>90</v>
      </c>
      <c r="AV142" s="13" t="s">
        <v>88</v>
      </c>
      <c r="AW142" s="13" t="s">
        <v>36</v>
      </c>
      <c r="AX142" s="13" t="s">
        <v>81</v>
      </c>
      <c r="AY142" s="211" t="s">
        <v>140</v>
      </c>
    </row>
    <row r="143" s="14" customFormat="1">
      <c r="A143" s="14"/>
      <c r="B143" s="217"/>
      <c r="C143" s="14"/>
      <c r="D143" s="205" t="s">
        <v>152</v>
      </c>
      <c r="E143" s="218" t="s">
        <v>1</v>
      </c>
      <c r="F143" s="219" t="s">
        <v>88</v>
      </c>
      <c r="G143" s="14"/>
      <c r="H143" s="220">
        <v>1</v>
      </c>
      <c r="I143" s="221"/>
      <c r="J143" s="14"/>
      <c r="K143" s="14"/>
      <c r="L143" s="217"/>
      <c r="M143" s="222"/>
      <c r="N143" s="223"/>
      <c r="O143" s="223"/>
      <c r="P143" s="223"/>
      <c r="Q143" s="223"/>
      <c r="R143" s="223"/>
      <c r="S143" s="223"/>
      <c r="T143" s="22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18" t="s">
        <v>152</v>
      </c>
      <c r="AU143" s="218" t="s">
        <v>90</v>
      </c>
      <c r="AV143" s="14" t="s">
        <v>90</v>
      </c>
      <c r="AW143" s="14" t="s">
        <v>36</v>
      </c>
      <c r="AX143" s="14" t="s">
        <v>88</v>
      </c>
      <c r="AY143" s="218" t="s">
        <v>140</v>
      </c>
    </row>
    <row r="144" s="2" customFormat="1" ht="16.5" customHeight="1">
      <c r="A144" s="40"/>
      <c r="B144" s="192"/>
      <c r="C144" s="193" t="s">
        <v>163</v>
      </c>
      <c r="D144" s="193" t="s">
        <v>143</v>
      </c>
      <c r="E144" s="194" t="s">
        <v>799</v>
      </c>
      <c r="F144" s="195" t="s">
        <v>800</v>
      </c>
      <c r="G144" s="196" t="s">
        <v>779</v>
      </c>
      <c r="H144" s="197">
        <v>1</v>
      </c>
      <c r="I144" s="198"/>
      <c r="J144" s="199">
        <f>ROUND(I144*H144,2)</f>
        <v>0</v>
      </c>
      <c r="K144" s="195" t="s">
        <v>245</v>
      </c>
      <c r="L144" s="41"/>
      <c r="M144" s="200" t="s">
        <v>1</v>
      </c>
      <c r="N144" s="201" t="s">
        <v>46</v>
      </c>
      <c r="O144" s="79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04" t="s">
        <v>780</v>
      </c>
      <c r="AT144" s="204" t="s">
        <v>143</v>
      </c>
      <c r="AU144" s="204" t="s">
        <v>90</v>
      </c>
      <c r="AY144" s="19" t="s">
        <v>140</v>
      </c>
      <c r="BE144" s="135">
        <f>IF(N144="základní",J144,0)</f>
        <v>0</v>
      </c>
      <c r="BF144" s="135">
        <f>IF(N144="snížená",J144,0)</f>
        <v>0</v>
      </c>
      <c r="BG144" s="135">
        <f>IF(N144="zákl. přenesená",J144,0)</f>
        <v>0</v>
      </c>
      <c r="BH144" s="135">
        <f>IF(N144="sníž. přenesená",J144,0)</f>
        <v>0</v>
      </c>
      <c r="BI144" s="135">
        <f>IF(N144="nulová",J144,0)</f>
        <v>0</v>
      </c>
      <c r="BJ144" s="19" t="s">
        <v>88</v>
      </c>
      <c r="BK144" s="135">
        <f>ROUND(I144*H144,2)</f>
        <v>0</v>
      </c>
      <c r="BL144" s="19" t="s">
        <v>780</v>
      </c>
      <c r="BM144" s="204" t="s">
        <v>801</v>
      </c>
    </row>
    <row r="145" s="2" customFormat="1">
      <c r="A145" s="40"/>
      <c r="B145" s="41"/>
      <c r="C145" s="40"/>
      <c r="D145" s="205" t="s">
        <v>150</v>
      </c>
      <c r="E145" s="40"/>
      <c r="F145" s="206" t="s">
        <v>800</v>
      </c>
      <c r="G145" s="40"/>
      <c r="H145" s="40"/>
      <c r="I145" s="207"/>
      <c r="J145" s="40"/>
      <c r="K145" s="40"/>
      <c r="L145" s="41"/>
      <c r="M145" s="208"/>
      <c r="N145" s="209"/>
      <c r="O145" s="79"/>
      <c r="P145" s="79"/>
      <c r="Q145" s="79"/>
      <c r="R145" s="79"/>
      <c r="S145" s="79"/>
      <c r="T145" s="8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150</v>
      </c>
      <c r="AU145" s="19" t="s">
        <v>90</v>
      </c>
    </row>
    <row r="146" s="13" customFormat="1">
      <c r="A146" s="13"/>
      <c r="B146" s="210"/>
      <c r="C146" s="13"/>
      <c r="D146" s="205" t="s">
        <v>152</v>
      </c>
      <c r="E146" s="211" t="s">
        <v>1</v>
      </c>
      <c r="F146" s="212" t="s">
        <v>802</v>
      </c>
      <c r="G146" s="13"/>
      <c r="H146" s="211" t="s">
        <v>1</v>
      </c>
      <c r="I146" s="213"/>
      <c r="J146" s="13"/>
      <c r="K146" s="13"/>
      <c r="L146" s="210"/>
      <c r="M146" s="214"/>
      <c r="N146" s="215"/>
      <c r="O146" s="215"/>
      <c r="P146" s="215"/>
      <c r="Q146" s="215"/>
      <c r="R146" s="215"/>
      <c r="S146" s="215"/>
      <c r="T146" s="21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11" t="s">
        <v>152</v>
      </c>
      <c r="AU146" s="211" t="s">
        <v>90</v>
      </c>
      <c r="AV146" s="13" t="s">
        <v>88</v>
      </c>
      <c r="AW146" s="13" t="s">
        <v>36</v>
      </c>
      <c r="AX146" s="13" t="s">
        <v>81</v>
      </c>
      <c r="AY146" s="211" t="s">
        <v>140</v>
      </c>
    </row>
    <row r="147" s="14" customFormat="1">
      <c r="A147" s="14"/>
      <c r="B147" s="217"/>
      <c r="C147" s="14"/>
      <c r="D147" s="205" t="s">
        <v>152</v>
      </c>
      <c r="E147" s="218" t="s">
        <v>1</v>
      </c>
      <c r="F147" s="219" t="s">
        <v>88</v>
      </c>
      <c r="G147" s="14"/>
      <c r="H147" s="220">
        <v>1</v>
      </c>
      <c r="I147" s="221"/>
      <c r="J147" s="14"/>
      <c r="K147" s="14"/>
      <c r="L147" s="217"/>
      <c r="M147" s="222"/>
      <c r="N147" s="223"/>
      <c r="O147" s="223"/>
      <c r="P147" s="223"/>
      <c r="Q147" s="223"/>
      <c r="R147" s="223"/>
      <c r="S147" s="223"/>
      <c r="T147" s="22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18" t="s">
        <v>152</v>
      </c>
      <c r="AU147" s="218" t="s">
        <v>90</v>
      </c>
      <c r="AV147" s="14" t="s">
        <v>90</v>
      </c>
      <c r="AW147" s="14" t="s">
        <v>36</v>
      </c>
      <c r="AX147" s="14" t="s">
        <v>88</v>
      </c>
      <c r="AY147" s="218" t="s">
        <v>140</v>
      </c>
    </row>
    <row r="148" s="12" customFormat="1" ht="22.8" customHeight="1">
      <c r="A148" s="12"/>
      <c r="B148" s="179"/>
      <c r="C148" s="12"/>
      <c r="D148" s="180" t="s">
        <v>80</v>
      </c>
      <c r="E148" s="190" t="s">
        <v>803</v>
      </c>
      <c r="F148" s="190" t="s">
        <v>804</v>
      </c>
      <c r="G148" s="12"/>
      <c r="H148" s="12"/>
      <c r="I148" s="182"/>
      <c r="J148" s="191">
        <f>BK148</f>
        <v>0</v>
      </c>
      <c r="K148" s="12"/>
      <c r="L148" s="179"/>
      <c r="M148" s="184"/>
      <c r="N148" s="185"/>
      <c r="O148" s="185"/>
      <c r="P148" s="186">
        <f>SUM(P149:P155)</f>
        <v>0</v>
      </c>
      <c r="Q148" s="185"/>
      <c r="R148" s="186">
        <f>SUM(R149:R155)</f>
        <v>0</v>
      </c>
      <c r="S148" s="185"/>
      <c r="T148" s="187">
        <f>SUM(T149:T155)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80" t="s">
        <v>141</v>
      </c>
      <c r="AT148" s="188" t="s">
        <v>80</v>
      </c>
      <c r="AU148" s="188" t="s">
        <v>88</v>
      </c>
      <c r="AY148" s="180" t="s">
        <v>140</v>
      </c>
      <c r="BK148" s="189">
        <f>SUM(BK149:BK155)</f>
        <v>0</v>
      </c>
    </row>
    <row r="149" s="2" customFormat="1" ht="16.5" customHeight="1">
      <c r="A149" s="40"/>
      <c r="B149" s="192"/>
      <c r="C149" s="193" t="s">
        <v>308</v>
      </c>
      <c r="D149" s="193" t="s">
        <v>143</v>
      </c>
      <c r="E149" s="194" t="s">
        <v>805</v>
      </c>
      <c r="F149" s="195" t="s">
        <v>806</v>
      </c>
      <c r="G149" s="196" t="s">
        <v>779</v>
      </c>
      <c r="H149" s="197">
        <v>4</v>
      </c>
      <c r="I149" s="198"/>
      <c r="J149" s="199">
        <f>ROUND(I149*H149,2)</f>
        <v>0</v>
      </c>
      <c r="K149" s="195" t="s">
        <v>245</v>
      </c>
      <c r="L149" s="41"/>
      <c r="M149" s="200" t="s">
        <v>1</v>
      </c>
      <c r="N149" s="201" t="s">
        <v>46</v>
      </c>
      <c r="O149" s="79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04" t="s">
        <v>780</v>
      </c>
      <c r="AT149" s="204" t="s">
        <v>143</v>
      </c>
      <c r="AU149" s="204" t="s">
        <v>90</v>
      </c>
      <c r="AY149" s="19" t="s">
        <v>140</v>
      </c>
      <c r="BE149" s="135">
        <f>IF(N149="základní",J149,0)</f>
        <v>0</v>
      </c>
      <c r="BF149" s="135">
        <f>IF(N149="snížená",J149,0)</f>
        <v>0</v>
      </c>
      <c r="BG149" s="135">
        <f>IF(N149="zákl. přenesená",J149,0)</f>
        <v>0</v>
      </c>
      <c r="BH149" s="135">
        <f>IF(N149="sníž. přenesená",J149,0)</f>
        <v>0</v>
      </c>
      <c r="BI149" s="135">
        <f>IF(N149="nulová",J149,0)</f>
        <v>0</v>
      </c>
      <c r="BJ149" s="19" t="s">
        <v>88</v>
      </c>
      <c r="BK149" s="135">
        <f>ROUND(I149*H149,2)</f>
        <v>0</v>
      </c>
      <c r="BL149" s="19" t="s">
        <v>780</v>
      </c>
      <c r="BM149" s="204" t="s">
        <v>807</v>
      </c>
    </row>
    <row r="150" s="2" customFormat="1">
      <c r="A150" s="40"/>
      <c r="B150" s="41"/>
      <c r="C150" s="40"/>
      <c r="D150" s="205" t="s">
        <v>150</v>
      </c>
      <c r="E150" s="40"/>
      <c r="F150" s="206" t="s">
        <v>806</v>
      </c>
      <c r="G150" s="40"/>
      <c r="H150" s="40"/>
      <c r="I150" s="207"/>
      <c r="J150" s="40"/>
      <c r="K150" s="40"/>
      <c r="L150" s="41"/>
      <c r="M150" s="208"/>
      <c r="N150" s="209"/>
      <c r="O150" s="79"/>
      <c r="P150" s="79"/>
      <c r="Q150" s="79"/>
      <c r="R150" s="79"/>
      <c r="S150" s="79"/>
      <c r="T150" s="8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150</v>
      </c>
      <c r="AU150" s="19" t="s">
        <v>90</v>
      </c>
    </row>
    <row r="151" s="13" customFormat="1">
      <c r="A151" s="13"/>
      <c r="B151" s="210"/>
      <c r="C151" s="13"/>
      <c r="D151" s="205" t="s">
        <v>152</v>
      </c>
      <c r="E151" s="211" t="s">
        <v>1</v>
      </c>
      <c r="F151" s="212" t="s">
        <v>808</v>
      </c>
      <c r="G151" s="13"/>
      <c r="H151" s="211" t="s">
        <v>1</v>
      </c>
      <c r="I151" s="213"/>
      <c r="J151" s="13"/>
      <c r="K151" s="13"/>
      <c r="L151" s="210"/>
      <c r="M151" s="214"/>
      <c r="N151" s="215"/>
      <c r="O151" s="215"/>
      <c r="P151" s="215"/>
      <c r="Q151" s="215"/>
      <c r="R151" s="215"/>
      <c r="S151" s="215"/>
      <c r="T151" s="21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11" t="s">
        <v>152</v>
      </c>
      <c r="AU151" s="211" t="s">
        <v>90</v>
      </c>
      <c r="AV151" s="13" t="s">
        <v>88</v>
      </c>
      <c r="AW151" s="13" t="s">
        <v>36</v>
      </c>
      <c r="AX151" s="13" t="s">
        <v>81</v>
      </c>
      <c r="AY151" s="211" t="s">
        <v>140</v>
      </c>
    </row>
    <row r="152" s="14" customFormat="1">
      <c r="A152" s="14"/>
      <c r="B152" s="217"/>
      <c r="C152" s="14"/>
      <c r="D152" s="205" t="s">
        <v>152</v>
      </c>
      <c r="E152" s="218" t="s">
        <v>1</v>
      </c>
      <c r="F152" s="219" t="s">
        <v>90</v>
      </c>
      <c r="G152" s="14"/>
      <c r="H152" s="220">
        <v>2</v>
      </c>
      <c r="I152" s="221"/>
      <c r="J152" s="14"/>
      <c r="K152" s="14"/>
      <c r="L152" s="217"/>
      <c r="M152" s="222"/>
      <c r="N152" s="223"/>
      <c r="O152" s="223"/>
      <c r="P152" s="223"/>
      <c r="Q152" s="223"/>
      <c r="R152" s="223"/>
      <c r="S152" s="223"/>
      <c r="T152" s="22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18" t="s">
        <v>152</v>
      </c>
      <c r="AU152" s="218" t="s">
        <v>90</v>
      </c>
      <c r="AV152" s="14" t="s">
        <v>90</v>
      </c>
      <c r="AW152" s="14" t="s">
        <v>36</v>
      </c>
      <c r="AX152" s="14" t="s">
        <v>81</v>
      </c>
      <c r="AY152" s="218" t="s">
        <v>140</v>
      </c>
    </row>
    <row r="153" s="13" customFormat="1">
      <c r="A153" s="13"/>
      <c r="B153" s="210"/>
      <c r="C153" s="13"/>
      <c r="D153" s="205" t="s">
        <v>152</v>
      </c>
      <c r="E153" s="211" t="s">
        <v>1</v>
      </c>
      <c r="F153" s="212" t="s">
        <v>809</v>
      </c>
      <c r="G153" s="13"/>
      <c r="H153" s="211" t="s">
        <v>1</v>
      </c>
      <c r="I153" s="213"/>
      <c r="J153" s="13"/>
      <c r="K153" s="13"/>
      <c r="L153" s="210"/>
      <c r="M153" s="214"/>
      <c r="N153" s="215"/>
      <c r="O153" s="215"/>
      <c r="P153" s="215"/>
      <c r="Q153" s="215"/>
      <c r="R153" s="215"/>
      <c r="S153" s="215"/>
      <c r="T153" s="21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11" t="s">
        <v>152</v>
      </c>
      <c r="AU153" s="211" t="s">
        <v>90</v>
      </c>
      <c r="AV153" s="13" t="s">
        <v>88</v>
      </c>
      <c r="AW153" s="13" t="s">
        <v>36</v>
      </c>
      <c r="AX153" s="13" t="s">
        <v>81</v>
      </c>
      <c r="AY153" s="211" t="s">
        <v>140</v>
      </c>
    </row>
    <row r="154" s="14" customFormat="1">
      <c r="A154" s="14"/>
      <c r="B154" s="217"/>
      <c r="C154" s="14"/>
      <c r="D154" s="205" t="s">
        <v>152</v>
      </c>
      <c r="E154" s="218" t="s">
        <v>1</v>
      </c>
      <c r="F154" s="219" t="s">
        <v>90</v>
      </c>
      <c r="G154" s="14"/>
      <c r="H154" s="220">
        <v>2</v>
      </c>
      <c r="I154" s="221"/>
      <c r="J154" s="14"/>
      <c r="K154" s="14"/>
      <c r="L154" s="217"/>
      <c r="M154" s="222"/>
      <c r="N154" s="223"/>
      <c r="O154" s="223"/>
      <c r="P154" s="223"/>
      <c r="Q154" s="223"/>
      <c r="R154" s="223"/>
      <c r="S154" s="223"/>
      <c r="T154" s="22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18" t="s">
        <v>152</v>
      </c>
      <c r="AU154" s="218" t="s">
        <v>90</v>
      </c>
      <c r="AV154" s="14" t="s">
        <v>90</v>
      </c>
      <c r="AW154" s="14" t="s">
        <v>36</v>
      </c>
      <c r="AX154" s="14" t="s">
        <v>81</v>
      </c>
      <c r="AY154" s="218" t="s">
        <v>140</v>
      </c>
    </row>
    <row r="155" s="15" customFormat="1">
      <c r="A155" s="15"/>
      <c r="B155" s="226"/>
      <c r="C155" s="15"/>
      <c r="D155" s="205" t="s">
        <v>152</v>
      </c>
      <c r="E155" s="227" t="s">
        <v>1</v>
      </c>
      <c r="F155" s="228" t="s">
        <v>201</v>
      </c>
      <c r="G155" s="15"/>
      <c r="H155" s="229">
        <v>4</v>
      </c>
      <c r="I155" s="230"/>
      <c r="J155" s="15"/>
      <c r="K155" s="15"/>
      <c r="L155" s="226"/>
      <c r="M155" s="231"/>
      <c r="N155" s="232"/>
      <c r="O155" s="232"/>
      <c r="P155" s="232"/>
      <c r="Q155" s="232"/>
      <c r="R155" s="232"/>
      <c r="S155" s="232"/>
      <c r="T155" s="23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27" t="s">
        <v>152</v>
      </c>
      <c r="AU155" s="227" t="s">
        <v>90</v>
      </c>
      <c r="AV155" s="15" t="s">
        <v>148</v>
      </c>
      <c r="AW155" s="15" t="s">
        <v>36</v>
      </c>
      <c r="AX155" s="15" t="s">
        <v>88</v>
      </c>
      <c r="AY155" s="227" t="s">
        <v>140</v>
      </c>
    </row>
    <row r="156" s="12" customFormat="1" ht="22.8" customHeight="1">
      <c r="A156" s="12"/>
      <c r="B156" s="179"/>
      <c r="C156" s="12"/>
      <c r="D156" s="180" t="s">
        <v>80</v>
      </c>
      <c r="E156" s="190" t="s">
        <v>810</v>
      </c>
      <c r="F156" s="190" t="s">
        <v>811</v>
      </c>
      <c r="G156" s="12"/>
      <c r="H156" s="12"/>
      <c r="I156" s="182"/>
      <c r="J156" s="191">
        <f>BK156</f>
        <v>0</v>
      </c>
      <c r="K156" s="12"/>
      <c r="L156" s="179"/>
      <c r="M156" s="184"/>
      <c r="N156" s="185"/>
      <c r="O156" s="185"/>
      <c r="P156" s="186">
        <f>SUM(P157:P164)</f>
        <v>0</v>
      </c>
      <c r="Q156" s="185"/>
      <c r="R156" s="186">
        <f>SUM(R157:R164)</f>
        <v>0</v>
      </c>
      <c r="S156" s="185"/>
      <c r="T156" s="187">
        <f>SUM(T157:T164)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80" t="s">
        <v>141</v>
      </c>
      <c r="AT156" s="188" t="s">
        <v>80</v>
      </c>
      <c r="AU156" s="188" t="s">
        <v>88</v>
      </c>
      <c r="AY156" s="180" t="s">
        <v>140</v>
      </c>
      <c r="BK156" s="189">
        <f>SUM(BK157:BK164)</f>
        <v>0</v>
      </c>
    </row>
    <row r="157" s="2" customFormat="1" ht="16.5" customHeight="1">
      <c r="A157" s="40"/>
      <c r="B157" s="192"/>
      <c r="C157" s="193" t="s">
        <v>276</v>
      </c>
      <c r="D157" s="193" t="s">
        <v>143</v>
      </c>
      <c r="E157" s="194" t="s">
        <v>812</v>
      </c>
      <c r="F157" s="195" t="s">
        <v>813</v>
      </c>
      <c r="G157" s="196" t="s">
        <v>779</v>
      </c>
      <c r="H157" s="197">
        <v>1</v>
      </c>
      <c r="I157" s="198"/>
      <c r="J157" s="199">
        <f>ROUND(I157*H157,2)</f>
        <v>0</v>
      </c>
      <c r="K157" s="195" t="s">
        <v>245</v>
      </c>
      <c r="L157" s="41"/>
      <c r="M157" s="200" t="s">
        <v>1</v>
      </c>
      <c r="N157" s="201" t="s">
        <v>46</v>
      </c>
      <c r="O157" s="79"/>
      <c r="P157" s="202">
        <f>O157*H157</f>
        <v>0</v>
      </c>
      <c r="Q157" s="202">
        <v>0</v>
      </c>
      <c r="R157" s="202">
        <f>Q157*H157</f>
        <v>0</v>
      </c>
      <c r="S157" s="202">
        <v>0</v>
      </c>
      <c r="T157" s="203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04" t="s">
        <v>780</v>
      </c>
      <c r="AT157" s="204" t="s">
        <v>143</v>
      </c>
      <c r="AU157" s="204" t="s">
        <v>90</v>
      </c>
      <c r="AY157" s="19" t="s">
        <v>140</v>
      </c>
      <c r="BE157" s="135">
        <f>IF(N157="základní",J157,0)</f>
        <v>0</v>
      </c>
      <c r="BF157" s="135">
        <f>IF(N157="snížená",J157,0)</f>
        <v>0</v>
      </c>
      <c r="BG157" s="135">
        <f>IF(N157="zákl. přenesená",J157,0)</f>
        <v>0</v>
      </c>
      <c r="BH157" s="135">
        <f>IF(N157="sníž. přenesená",J157,0)</f>
        <v>0</v>
      </c>
      <c r="BI157" s="135">
        <f>IF(N157="nulová",J157,0)</f>
        <v>0</v>
      </c>
      <c r="BJ157" s="19" t="s">
        <v>88</v>
      </c>
      <c r="BK157" s="135">
        <f>ROUND(I157*H157,2)</f>
        <v>0</v>
      </c>
      <c r="BL157" s="19" t="s">
        <v>780</v>
      </c>
      <c r="BM157" s="204" t="s">
        <v>814</v>
      </c>
    </row>
    <row r="158" s="2" customFormat="1">
      <c r="A158" s="40"/>
      <c r="B158" s="41"/>
      <c r="C158" s="40"/>
      <c r="D158" s="205" t="s">
        <v>150</v>
      </c>
      <c r="E158" s="40"/>
      <c r="F158" s="206" t="s">
        <v>813</v>
      </c>
      <c r="G158" s="40"/>
      <c r="H158" s="40"/>
      <c r="I158" s="207"/>
      <c r="J158" s="40"/>
      <c r="K158" s="40"/>
      <c r="L158" s="41"/>
      <c r="M158" s="208"/>
      <c r="N158" s="209"/>
      <c r="O158" s="79"/>
      <c r="P158" s="79"/>
      <c r="Q158" s="79"/>
      <c r="R158" s="79"/>
      <c r="S158" s="79"/>
      <c r="T158" s="8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150</v>
      </c>
      <c r="AU158" s="19" t="s">
        <v>90</v>
      </c>
    </row>
    <row r="159" s="2" customFormat="1" ht="16.5" customHeight="1">
      <c r="A159" s="40"/>
      <c r="B159" s="192"/>
      <c r="C159" s="193" t="s">
        <v>258</v>
      </c>
      <c r="D159" s="193" t="s">
        <v>143</v>
      </c>
      <c r="E159" s="194" t="s">
        <v>815</v>
      </c>
      <c r="F159" s="195" t="s">
        <v>816</v>
      </c>
      <c r="G159" s="196" t="s">
        <v>779</v>
      </c>
      <c r="H159" s="197">
        <v>1</v>
      </c>
      <c r="I159" s="198"/>
      <c r="J159" s="199">
        <f>ROUND(I159*H159,2)</f>
        <v>0</v>
      </c>
      <c r="K159" s="195" t="s">
        <v>1</v>
      </c>
      <c r="L159" s="41"/>
      <c r="M159" s="200" t="s">
        <v>1</v>
      </c>
      <c r="N159" s="201" t="s">
        <v>46</v>
      </c>
      <c r="O159" s="79"/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04" t="s">
        <v>780</v>
      </c>
      <c r="AT159" s="204" t="s">
        <v>143</v>
      </c>
      <c r="AU159" s="204" t="s">
        <v>90</v>
      </c>
      <c r="AY159" s="19" t="s">
        <v>140</v>
      </c>
      <c r="BE159" s="135">
        <f>IF(N159="základní",J159,0)</f>
        <v>0</v>
      </c>
      <c r="BF159" s="135">
        <f>IF(N159="snížená",J159,0)</f>
        <v>0</v>
      </c>
      <c r="BG159" s="135">
        <f>IF(N159="zákl. přenesená",J159,0)</f>
        <v>0</v>
      </c>
      <c r="BH159" s="135">
        <f>IF(N159="sníž. přenesená",J159,0)</f>
        <v>0</v>
      </c>
      <c r="BI159" s="135">
        <f>IF(N159="nulová",J159,0)</f>
        <v>0</v>
      </c>
      <c r="BJ159" s="19" t="s">
        <v>88</v>
      </c>
      <c r="BK159" s="135">
        <f>ROUND(I159*H159,2)</f>
        <v>0</v>
      </c>
      <c r="BL159" s="19" t="s">
        <v>780</v>
      </c>
      <c r="BM159" s="204" t="s">
        <v>817</v>
      </c>
    </row>
    <row r="160" s="2" customFormat="1">
      <c r="A160" s="40"/>
      <c r="B160" s="41"/>
      <c r="C160" s="40"/>
      <c r="D160" s="205" t="s">
        <v>150</v>
      </c>
      <c r="E160" s="40"/>
      <c r="F160" s="206" t="s">
        <v>818</v>
      </c>
      <c r="G160" s="40"/>
      <c r="H160" s="40"/>
      <c r="I160" s="207"/>
      <c r="J160" s="40"/>
      <c r="K160" s="40"/>
      <c r="L160" s="41"/>
      <c r="M160" s="208"/>
      <c r="N160" s="209"/>
      <c r="O160" s="79"/>
      <c r="P160" s="79"/>
      <c r="Q160" s="79"/>
      <c r="R160" s="79"/>
      <c r="S160" s="79"/>
      <c r="T160" s="8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150</v>
      </c>
      <c r="AU160" s="19" t="s">
        <v>90</v>
      </c>
    </row>
    <row r="161" s="13" customFormat="1">
      <c r="A161" s="13"/>
      <c r="B161" s="210"/>
      <c r="C161" s="13"/>
      <c r="D161" s="205" t="s">
        <v>152</v>
      </c>
      <c r="E161" s="211" t="s">
        <v>1</v>
      </c>
      <c r="F161" s="212" t="s">
        <v>819</v>
      </c>
      <c r="G161" s="13"/>
      <c r="H161" s="211" t="s">
        <v>1</v>
      </c>
      <c r="I161" s="213"/>
      <c r="J161" s="13"/>
      <c r="K161" s="13"/>
      <c r="L161" s="210"/>
      <c r="M161" s="214"/>
      <c r="N161" s="215"/>
      <c r="O161" s="215"/>
      <c r="P161" s="215"/>
      <c r="Q161" s="215"/>
      <c r="R161" s="215"/>
      <c r="S161" s="215"/>
      <c r="T161" s="21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11" t="s">
        <v>152</v>
      </c>
      <c r="AU161" s="211" t="s">
        <v>90</v>
      </c>
      <c r="AV161" s="13" t="s">
        <v>88</v>
      </c>
      <c r="AW161" s="13" t="s">
        <v>36</v>
      </c>
      <c r="AX161" s="13" t="s">
        <v>81</v>
      </c>
      <c r="AY161" s="211" t="s">
        <v>140</v>
      </c>
    </row>
    <row r="162" s="14" customFormat="1">
      <c r="A162" s="14"/>
      <c r="B162" s="217"/>
      <c r="C162" s="14"/>
      <c r="D162" s="205" t="s">
        <v>152</v>
      </c>
      <c r="E162" s="218" t="s">
        <v>1</v>
      </c>
      <c r="F162" s="219" t="s">
        <v>88</v>
      </c>
      <c r="G162" s="14"/>
      <c r="H162" s="220">
        <v>1</v>
      </c>
      <c r="I162" s="221"/>
      <c r="J162" s="14"/>
      <c r="K162" s="14"/>
      <c r="L162" s="217"/>
      <c r="M162" s="222"/>
      <c r="N162" s="223"/>
      <c r="O162" s="223"/>
      <c r="P162" s="223"/>
      <c r="Q162" s="223"/>
      <c r="R162" s="223"/>
      <c r="S162" s="223"/>
      <c r="T162" s="22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18" t="s">
        <v>152</v>
      </c>
      <c r="AU162" s="218" t="s">
        <v>90</v>
      </c>
      <c r="AV162" s="14" t="s">
        <v>90</v>
      </c>
      <c r="AW162" s="14" t="s">
        <v>36</v>
      </c>
      <c r="AX162" s="14" t="s">
        <v>88</v>
      </c>
      <c r="AY162" s="218" t="s">
        <v>140</v>
      </c>
    </row>
    <row r="163" s="2" customFormat="1" ht="16.5" customHeight="1">
      <c r="A163" s="40"/>
      <c r="B163" s="192"/>
      <c r="C163" s="193" t="s">
        <v>148</v>
      </c>
      <c r="D163" s="193" t="s">
        <v>143</v>
      </c>
      <c r="E163" s="194" t="s">
        <v>820</v>
      </c>
      <c r="F163" s="195" t="s">
        <v>821</v>
      </c>
      <c r="G163" s="196" t="s">
        <v>779</v>
      </c>
      <c r="H163" s="197">
        <v>1</v>
      </c>
      <c r="I163" s="198"/>
      <c r="J163" s="199">
        <f>ROUND(I163*H163,2)</f>
        <v>0</v>
      </c>
      <c r="K163" s="195" t="s">
        <v>1</v>
      </c>
      <c r="L163" s="41"/>
      <c r="M163" s="200" t="s">
        <v>1</v>
      </c>
      <c r="N163" s="201" t="s">
        <v>46</v>
      </c>
      <c r="O163" s="79"/>
      <c r="P163" s="202">
        <f>O163*H163</f>
        <v>0</v>
      </c>
      <c r="Q163" s="202">
        <v>0</v>
      </c>
      <c r="R163" s="202">
        <f>Q163*H163</f>
        <v>0</v>
      </c>
      <c r="S163" s="202">
        <v>0</v>
      </c>
      <c r="T163" s="203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04" t="s">
        <v>780</v>
      </c>
      <c r="AT163" s="204" t="s">
        <v>143</v>
      </c>
      <c r="AU163" s="204" t="s">
        <v>90</v>
      </c>
      <c r="AY163" s="19" t="s">
        <v>140</v>
      </c>
      <c r="BE163" s="135">
        <f>IF(N163="základní",J163,0)</f>
        <v>0</v>
      </c>
      <c r="BF163" s="135">
        <f>IF(N163="snížená",J163,0)</f>
        <v>0</v>
      </c>
      <c r="BG163" s="135">
        <f>IF(N163="zákl. přenesená",J163,0)</f>
        <v>0</v>
      </c>
      <c r="BH163" s="135">
        <f>IF(N163="sníž. přenesená",J163,0)</f>
        <v>0</v>
      </c>
      <c r="BI163" s="135">
        <f>IF(N163="nulová",J163,0)</f>
        <v>0</v>
      </c>
      <c r="BJ163" s="19" t="s">
        <v>88</v>
      </c>
      <c r="BK163" s="135">
        <f>ROUND(I163*H163,2)</f>
        <v>0</v>
      </c>
      <c r="BL163" s="19" t="s">
        <v>780</v>
      </c>
      <c r="BM163" s="204" t="s">
        <v>822</v>
      </c>
    </row>
    <row r="164" s="2" customFormat="1">
      <c r="A164" s="40"/>
      <c r="B164" s="41"/>
      <c r="C164" s="40"/>
      <c r="D164" s="205" t="s">
        <v>150</v>
      </c>
      <c r="E164" s="40"/>
      <c r="F164" s="206" t="s">
        <v>818</v>
      </c>
      <c r="G164" s="40"/>
      <c r="H164" s="40"/>
      <c r="I164" s="207"/>
      <c r="J164" s="40"/>
      <c r="K164" s="40"/>
      <c r="L164" s="41"/>
      <c r="M164" s="208"/>
      <c r="N164" s="209"/>
      <c r="O164" s="79"/>
      <c r="P164" s="79"/>
      <c r="Q164" s="79"/>
      <c r="R164" s="79"/>
      <c r="S164" s="79"/>
      <c r="T164" s="8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150</v>
      </c>
      <c r="AU164" s="19" t="s">
        <v>90</v>
      </c>
    </row>
    <row r="165" s="12" customFormat="1" ht="22.8" customHeight="1">
      <c r="A165" s="12"/>
      <c r="B165" s="179"/>
      <c r="C165" s="12"/>
      <c r="D165" s="180" t="s">
        <v>80</v>
      </c>
      <c r="E165" s="190" t="s">
        <v>823</v>
      </c>
      <c r="F165" s="190" t="s">
        <v>105</v>
      </c>
      <c r="G165" s="12"/>
      <c r="H165" s="12"/>
      <c r="I165" s="182"/>
      <c r="J165" s="191">
        <f>BK165</f>
        <v>0</v>
      </c>
      <c r="K165" s="12"/>
      <c r="L165" s="179"/>
      <c r="M165" s="184"/>
      <c r="N165" s="185"/>
      <c r="O165" s="185"/>
      <c r="P165" s="186">
        <f>SUM(P166:P169)</f>
        <v>0</v>
      </c>
      <c r="Q165" s="185"/>
      <c r="R165" s="186">
        <f>SUM(R166:R169)</f>
        <v>0</v>
      </c>
      <c r="S165" s="185"/>
      <c r="T165" s="187">
        <f>SUM(T166:T169)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80" t="s">
        <v>141</v>
      </c>
      <c r="AT165" s="188" t="s">
        <v>80</v>
      </c>
      <c r="AU165" s="188" t="s">
        <v>88</v>
      </c>
      <c r="AY165" s="180" t="s">
        <v>140</v>
      </c>
      <c r="BK165" s="189">
        <f>SUM(BK166:BK169)</f>
        <v>0</v>
      </c>
    </row>
    <row r="166" s="2" customFormat="1" ht="16.5" customHeight="1">
      <c r="A166" s="40"/>
      <c r="B166" s="192"/>
      <c r="C166" s="193" t="s">
        <v>283</v>
      </c>
      <c r="D166" s="193" t="s">
        <v>143</v>
      </c>
      <c r="E166" s="194" t="s">
        <v>824</v>
      </c>
      <c r="F166" s="195" t="s">
        <v>825</v>
      </c>
      <c r="G166" s="196" t="s">
        <v>779</v>
      </c>
      <c r="H166" s="197">
        <v>1</v>
      </c>
      <c r="I166" s="198"/>
      <c r="J166" s="199">
        <f>ROUND(I166*H166,2)</f>
        <v>0</v>
      </c>
      <c r="K166" s="195" t="s">
        <v>245</v>
      </c>
      <c r="L166" s="41"/>
      <c r="M166" s="200" t="s">
        <v>1</v>
      </c>
      <c r="N166" s="201" t="s">
        <v>46</v>
      </c>
      <c r="O166" s="79"/>
      <c r="P166" s="202">
        <f>O166*H166</f>
        <v>0</v>
      </c>
      <c r="Q166" s="202">
        <v>0</v>
      </c>
      <c r="R166" s="202">
        <f>Q166*H166</f>
        <v>0</v>
      </c>
      <c r="S166" s="202">
        <v>0</v>
      </c>
      <c r="T166" s="203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04" t="s">
        <v>780</v>
      </c>
      <c r="AT166" s="204" t="s">
        <v>143</v>
      </c>
      <c r="AU166" s="204" t="s">
        <v>90</v>
      </c>
      <c r="AY166" s="19" t="s">
        <v>140</v>
      </c>
      <c r="BE166" s="135">
        <f>IF(N166="základní",J166,0)</f>
        <v>0</v>
      </c>
      <c r="BF166" s="135">
        <f>IF(N166="snížená",J166,0)</f>
        <v>0</v>
      </c>
      <c r="BG166" s="135">
        <f>IF(N166="zákl. přenesená",J166,0)</f>
        <v>0</v>
      </c>
      <c r="BH166" s="135">
        <f>IF(N166="sníž. přenesená",J166,0)</f>
        <v>0</v>
      </c>
      <c r="BI166" s="135">
        <f>IF(N166="nulová",J166,0)</f>
        <v>0</v>
      </c>
      <c r="BJ166" s="19" t="s">
        <v>88</v>
      </c>
      <c r="BK166" s="135">
        <f>ROUND(I166*H166,2)</f>
        <v>0</v>
      </c>
      <c r="BL166" s="19" t="s">
        <v>780</v>
      </c>
      <c r="BM166" s="204" t="s">
        <v>826</v>
      </c>
    </row>
    <row r="167" s="2" customFormat="1">
      <c r="A167" s="40"/>
      <c r="B167" s="41"/>
      <c r="C167" s="40"/>
      <c r="D167" s="205" t="s">
        <v>150</v>
      </c>
      <c r="E167" s="40"/>
      <c r="F167" s="206" t="s">
        <v>825</v>
      </c>
      <c r="G167" s="40"/>
      <c r="H167" s="40"/>
      <c r="I167" s="207"/>
      <c r="J167" s="40"/>
      <c r="K167" s="40"/>
      <c r="L167" s="41"/>
      <c r="M167" s="208"/>
      <c r="N167" s="209"/>
      <c r="O167" s="79"/>
      <c r="P167" s="79"/>
      <c r="Q167" s="79"/>
      <c r="R167" s="79"/>
      <c r="S167" s="79"/>
      <c r="T167" s="8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150</v>
      </c>
      <c r="AU167" s="19" t="s">
        <v>90</v>
      </c>
    </row>
    <row r="168" s="13" customFormat="1">
      <c r="A168" s="13"/>
      <c r="B168" s="210"/>
      <c r="C168" s="13"/>
      <c r="D168" s="205" t="s">
        <v>152</v>
      </c>
      <c r="E168" s="211" t="s">
        <v>1</v>
      </c>
      <c r="F168" s="212" t="s">
        <v>827</v>
      </c>
      <c r="G168" s="13"/>
      <c r="H168" s="211" t="s">
        <v>1</v>
      </c>
      <c r="I168" s="213"/>
      <c r="J168" s="13"/>
      <c r="K168" s="13"/>
      <c r="L168" s="210"/>
      <c r="M168" s="214"/>
      <c r="N168" s="215"/>
      <c r="O168" s="215"/>
      <c r="P168" s="215"/>
      <c r="Q168" s="215"/>
      <c r="R168" s="215"/>
      <c r="S168" s="215"/>
      <c r="T168" s="21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11" t="s">
        <v>152</v>
      </c>
      <c r="AU168" s="211" t="s">
        <v>90</v>
      </c>
      <c r="AV168" s="13" t="s">
        <v>88</v>
      </c>
      <c r="AW168" s="13" t="s">
        <v>36</v>
      </c>
      <c r="AX168" s="13" t="s">
        <v>81</v>
      </c>
      <c r="AY168" s="211" t="s">
        <v>140</v>
      </c>
    </row>
    <row r="169" s="14" customFormat="1">
      <c r="A169" s="14"/>
      <c r="B169" s="217"/>
      <c r="C169" s="14"/>
      <c r="D169" s="205" t="s">
        <v>152</v>
      </c>
      <c r="E169" s="218" t="s">
        <v>1</v>
      </c>
      <c r="F169" s="219" t="s">
        <v>88</v>
      </c>
      <c r="G169" s="14"/>
      <c r="H169" s="220">
        <v>1</v>
      </c>
      <c r="I169" s="221"/>
      <c r="J169" s="14"/>
      <c r="K169" s="14"/>
      <c r="L169" s="217"/>
      <c r="M169" s="234"/>
      <c r="N169" s="235"/>
      <c r="O169" s="235"/>
      <c r="P169" s="235"/>
      <c r="Q169" s="235"/>
      <c r="R169" s="235"/>
      <c r="S169" s="235"/>
      <c r="T169" s="23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18" t="s">
        <v>152</v>
      </c>
      <c r="AU169" s="218" t="s">
        <v>90</v>
      </c>
      <c r="AV169" s="14" t="s">
        <v>90</v>
      </c>
      <c r="AW169" s="14" t="s">
        <v>36</v>
      </c>
      <c r="AX169" s="14" t="s">
        <v>88</v>
      </c>
      <c r="AY169" s="218" t="s">
        <v>140</v>
      </c>
    </row>
    <row r="170" s="2" customFormat="1" ht="6.96" customHeight="1">
      <c r="A170" s="40"/>
      <c r="B170" s="62"/>
      <c r="C170" s="63"/>
      <c r="D170" s="63"/>
      <c r="E170" s="63"/>
      <c r="F170" s="63"/>
      <c r="G170" s="63"/>
      <c r="H170" s="63"/>
      <c r="I170" s="63"/>
      <c r="J170" s="63"/>
      <c r="K170" s="63"/>
      <c r="L170" s="41"/>
      <c r="M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</row>
  </sheetData>
  <autoFilter ref="C125:K16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PC-VORACKOVA\Vorackova</dc:creator>
  <cp:lastModifiedBy>PC-VORACKOVA\Vorackova</cp:lastModifiedBy>
  <dcterms:created xsi:type="dcterms:W3CDTF">2024-04-22T05:53:46Z</dcterms:created>
  <dcterms:modified xsi:type="dcterms:W3CDTF">2024-04-22T05:53:50Z</dcterms:modified>
</cp:coreProperties>
</file>